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lemens\Downloads\"/>
    </mc:Choice>
  </mc:AlternateContent>
  <xr:revisionPtr revIDLastSave="0" documentId="13_ncr:1_{BCC3C557-1C1B-4D94-A814-6450091A62D0}" xr6:coauthVersionLast="36" xr6:coauthVersionMax="36" xr10:uidLastSave="{00000000-0000-0000-0000-000000000000}"/>
  <bookViews>
    <workbookView xWindow="0" yWindow="0" windowWidth="28800" windowHeight="12240" xr2:uid="{00000000-000D-0000-FFFF-FFFF00000000}"/>
  </bookViews>
  <sheets>
    <sheet name="EJECUCION" sheetId="1" r:id="rId1"/>
  </sheets>
  <definedNames>
    <definedName name="_xlnm.Print_Area" localSheetId="0">EJECUCION!$B$1:$AC$37</definedName>
    <definedName name="_xlnm.Print_Titles" localSheetId="0">EJECUCION!$1:$1</definedName>
  </definedNames>
  <calcPr calcId="191029"/>
</workbook>
</file>

<file path=xl/calcChain.xml><?xml version="1.0" encoding="utf-8"?>
<calcChain xmlns="http://schemas.openxmlformats.org/spreadsheetml/2006/main">
  <c r="T22" i="1" l="1"/>
  <c r="T31" i="1"/>
  <c r="Y16" i="1"/>
  <c r="K17" i="1"/>
  <c r="L17" i="1"/>
  <c r="Q17" i="1"/>
  <c r="R17" i="1"/>
  <c r="Y17" i="1"/>
  <c r="K18" i="1"/>
  <c r="K16" i="1" s="1"/>
  <c r="L18" i="1"/>
  <c r="L16" i="1" s="1"/>
  <c r="M18" i="1"/>
  <c r="M17" i="1" s="1"/>
  <c r="N18" i="1"/>
  <c r="N17" i="1" s="1"/>
  <c r="P18" i="1"/>
  <c r="P17" i="1" s="1"/>
  <c r="Q18" i="1"/>
  <c r="Q16" i="1" s="1"/>
  <c r="R18" i="1"/>
  <c r="R16" i="1" s="1"/>
  <c r="S18" i="1"/>
  <c r="S17" i="1" s="1"/>
  <c r="T18" i="1"/>
  <c r="Y18" i="1"/>
  <c r="AD18" i="1"/>
  <c r="O19" i="1"/>
  <c r="T19" i="1"/>
  <c r="Y19" i="1"/>
  <c r="Z19" i="1"/>
  <c r="AA19" i="1" s="1"/>
  <c r="AD19" i="1"/>
  <c r="AD17" i="1" s="1"/>
  <c r="AD16" i="1" s="1"/>
  <c r="K20" i="1"/>
  <c r="L20" i="1"/>
  <c r="M20" i="1"/>
  <c r="N20" i="1"/>
  <c r="O20" i="1"/>
  <c r="P20" i="1"/>
  <c r="P16" i="1" s="1"/>
  <c r="Q20" i="1"/>
  <c r="R20" i="1"/>
  <c r="S20" i="1"/>
  <c r="Y20" i="1"/>
  <c r="AD20" i="1"/>
  <c r="T17" i="1" l="1"/>
  <c r="O17" i="1"/>
  <c r="Z17" i="1" s="1"/>
  <c r="AA17" i="1" s="1"/>
  <c r="T20" i="1"/>
  <c r="Z20" i="1" s="1"/>
  <c r="AA20" i="1" s="1"/>
  <c r="S16" i="1"/>
  <c r="T16" i="1" s="1"/>
  <c r="N16" i="1"/>
  <c r="M16" i="1"/>
  <c r="O18" i="1"/>
  <c r="Z18" i="1" s="1"/>
  <c r="AA18" i="1" s="1"/>
  <c r="O16" i="1" l="1"/>
  <c r="Z16" i="1" s="1"/>
  <c r="AA16" i="1" s="1"/>
  <c r="O23" i="1" l="1"/>
  <c r="T21" i="1"/>
  <c r="T23" i="1" l="1"/>
  <c r="Z23" i="1" s="1"/>
  <c r="T24" i="1"/>
  <c r="O22" i="1" l="1"/>
  <c r="Z22" i="1" s="1"/>
  <c r="AA22" i="1" s="1"/>
  <c r="O31" i="1" l="1"/>
  <c r="Z31" i="1" s="1"/>
  <c r="O21" i="1"/>
  <c r="Z21" i="1" s="1"/>
  <c r="AA21" i="1" s="1"/>
  <c r="Y23" i="1" l="1"/>
  <c r="AA23" i="1" l="1"/>
  <c r="T29" i="1" l="1"/>
  <c r="Y36" i="1" l="1"/>
  <c r="T36" i="1"/>
  <c r="O36" i="1"/>
  <c r="Y35" i="1"/>
  <c r="T35" i="1"/>
  <c r="O35" i="1"/>
  <c r="Y34" i="1"/>
  <c r="T34" i="1"/>
  <c r="O34" i="1"/>
  <c r="Y33" i="1"/>
  <c r="T33" i="1"/>
  <c r="O33" i="1"/>
  <c r="Y32" i="1"/>
  <c r="T32" i="1"/>
  <c r="O32" i="1"/>
  <c r="Y30" i="1"/>
  <c r="T30" i="1"/>
  <c r="O30" i="1"/>
  <c r="Z30" i="1" s="1"/>
  <c r="Y29" i="1"/>
  <c r="O29" i="1"/>
  <c r="Z29" i="1" s="1"/>
  <c r="Y28" i="1"/>
  <c r="T28" i="1"/>
  <c r="O28" i="1"/>
  <c r="Y27" i="1"/>
  <c r="T27" i="1"/>
  <c r="O27" i="1"/>
  <c r="Y26" i="1"/>
  <c r="T26" i="1"/>
  <c r="O26" i="1"/>
  <c r="Y25" i="1"/>
  <c r="T25" i="1"/>
  <c r="O25" i="1"/>
  <c r="Y24" i="1"/>
  <c r="O24" i="1"/>
  <c r="Z24" i="1" s="1"/>
  <c r="Z26" i="1" l="1"/>
  <c r="AA26" i="1" s="1"/>
  <c r="Z25" i="1"/>
  <c r="Z27" i="1"/>
  <c r="Z28" i="1"/>
  <c r="AA28" i="1" s="1"/>
  <c r="Z32" i="1"/>
  <c r="AA32" i="1" s="1"/>
  <c r="Z36" i="1"/>
  <c r="AA36" i="1" s="1"/>
  <c r="Z34" i="1"/>
  <c r="AA34" i="1" s="1"/>
  <c r="Z35" i="1"/>
  <c r="AA35" i="1" s="1"/>
  <c r="Z33" i="1"/>
  <c r="AA33" i="1" s="1"/>
  <c r="Y21" i="1"/>
  <c r="AA27" i="1"/>
  <c r="AA29" i="1"/>
  <c r="AA24" i="1"/>
  <c r="AA30" i="1"/>
  <c r="AA25" i="1"/>
</calcChain>
</file>

<file path=xl/sharedStrings.xml><?xml version="1.0" encoding="utf-8"?>
<sst xmlns="http://schemas.openxmlformats.org/spreadsheetml/2006/main" count="110" uniqueCount="83">
  <si>
    <t>Ser la institución rectora del desarrollo económico nacional para crear oportunidades de inversión y generación de empleo formal.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</si>
  <si>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</si>
  <si>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 xml:space="preserve">VINCULACIÓN INSTITUCIONAL </t>
  </si>
  <si>
    <t>UNIDAD DE MEDIDA</t>
  </si>
  <si>
    <t xml:space="preserve">ACCIONES </t>
  </si>
  <si>
    <t xml:space="preserve">Ene  </t>
  </si>
  <si>
    <t xml:space="preserve">Feb       </t>
  </si>
  <si>
    <t xml:space="preserve">Mar </t>
  </si>
  <si>
    <t xml:space="preserve">Abr </t>
  </si>
  <si>
    <t xml:space="preserve">May </t>
  </si>
  <si>
    <t xml:space="preserve">Jun </t>
  </si>
  <si>
    <t xml:space="preserve">Jul </t>
  </si>
  <si>
    <t xml:space="preserve">Ago </t>
  </si>
  <si>
    <t xml:space="preserve">Sep </t>
  </si>
  <si>
    <t xml:space="preserve">Oct </t>
  </si>
  <si>
    <t>Nov</t>
  </si>
  <si>
    <t xml:space="preserve">Dic </t>
  </si>
  <si>
    <t xml:space="preserve">Persona </t>
  </si>
  <si>
    <t xml:space="preserve">Documento </t>
  </si>
  <si>
    <t xml:space="preserve">Registro </t>
  </si>
  <si>
    <t xml:space="preserve">Registro de Comerciantes Individuales </t>
  </si>
  <si>
    <t xml:space="preserve">Registro de Sociedades Extranjeras </t>
  </si>
  <si>
    <t xml:space="preserve">Registro de cancelación de sociedades </t>
  </si>
  <si>
    <t xml:space="preserve">Registro de emisión de acciones </t>
  </si>
  <si>
    <t xml:space="preserve">Registro de actas </t>
  </si>
  <si>
    <t xml:space="preserve">Registro de Modificación de Sociedades </t>
  </si>
  <si>
    <t xml:space="preserve">Registro de modificación de  Empresas </t>
  </si>
  <si>
    <t>Registro de Auxiliares de comercio</t>
  </si>
  <si>
    <t xml:space="preserve">Registro de cancelación de empresas </t>
  </si>
  <si>
    <t xml:space="preserve">Registro de mandatos </t>
  </si>
  <si>
    <t xml:space="preserve">Registro de cancelación de auxiliares </t>
  </si>
  <si>
    <t xml:space="preserve">Cancelación de mandatos </t>
  </si>
  <si>
    <t xml:space="preserve">Cancelación de acciones </t>
  </si>
  <si>
    <t xml:space="preserve">Certificaciones a usuarios </t>
  </si>
  <si>
    <t xml:space="preserve">Emisión de  edictos </t>
  </si>
  <si>
    <t>Modificación Sociedades extranjeras</t>
  </si>
  <si>
    <t xml:space="preserve">Generar las condiciones que permitan la atracción de inversiones para la creación de empleo digno y así promover el desarrollo económico de los guatemaltecos.  </t>
  </si>
  <si>
    <t xml:space="preserve">RESULTADO INSTITUCIONAL </t>
  </si>
  <si>
    <t xml:space="preserve">PRODUCTO </t>
  </si>
  <si>
    <t>SUBPRODUCTO</t>
  </si>
  <si>
    <t xml:space="preserve">META INICIAL </t>
  </si>
  <si>
    <t xml:space="preserve">AVANCE ACUMULADO ENERO-DICIEMBRE </t>
  </si>
  <si>
    <t xml:space="preserve">% AVANCE ACUMULADO ENERO - DICIEMBRE </t>
  </si>
  <si>
    <t xml:space="preserve">INFORMACIÓN RELEVANTE/ALERTAS/ PROBLEMAS </t>
  </si>
  <si>
    <t xml:space="preserve">OBJETIVO OPERATIVO </t>
  </si>
  <si>
    <t xml:space="preserve">Acción </t>
  </si>
  <si>
    <t xml:space="preserve">Actividad </t>
  </si>
  <si>
    <t xml:space="preserve"> Servicios de Registro de Patentes Comerciales y Títulos de Propiedad Intelectual.</t>
  </si>
  <si>
    <t>No.</t>
  </si>
  <si>
    <t>VISIÓN</t>
  </si>
  <si>
    <t>MISIÓN</t>
  </si>
  <si>
    <t>OBJETIVO ESTRATÉGICO</t>
  </si>
  <si>
    <t>Brindar certeza jurídica a través de los servicios registrales que presta el Ministerio de Economía.</t>
  </si>
  <si>
    <t xml:space="preserve">PROGRAMA 11 : SERVICIOS REGISTRALES </t>
  </si>
  <si>
    <t xml:space="preserve">INDICADOR </t>
  </si>
  <si>
    <t xml:space="preserve">META VIGENTE  </t>
  </si>
  <si>
    <t>Registro, certificación, dar certeza jurídica  a todos los actos mercantiles que realizan las personas individuales o jurídicas, resguardando los documentos correspondientes y proporcionando la información que de ellos se haya registrado, facilitando  las operaciones mercantiles para incentivar la inversión nacional y extrajera y fomentar el desarrollo social y económico del país, de conformidad con el Código de Comercio, Reglamento y leyes aplicables.</t>
  </si>
  <si>
    <t>REGISTRO MERCANTIL GENERAL DE LA REPÚBLICA</t>
  </si>
  <si>
    <r>
      <t xml:space="preserve">AVANCE FÍSICO 1ER. </t>
    </r>
    <r>
      <rPr>
        <b/>
        <sz val="9"/>
        <color indexed="8"/>
        <rFont val="Times New Roman"/>
        <family val="1"/>
      </rPr>
      <t xml:space="preserve">CUATRIMESTRE </t>
    </r>
  </si>
  <si>
    <r>
      <t xml:space="preserve">AVANCE FÍSICO 2DO. </t>
    </r>
    <r>
      <rPr>
        <b/>
        <sz val="9"/>
        <color indexed="8"/>
        <rFont val="Times New Roman"/>
        <family val="1"/>
      </rPr>
      <t>CUATRIMESTRE</t>
    </r>
  </si>
  <si>
    <r>
      <t xml:space="preserve">AVANCE FÍSICO 3ER. </t>
    </r>
    <r>
      <rPr>
        <b/>
        <sz val="9"/>
        <color indexed="8"/>
        <rFont val="Times New Roman"/>
        <family val="1"/>
      </rPr>
      <t xml:space="preserve">CUATRIMESTRE </t>
    </r>
  </si>
  <si>
    <t>Para el 2025, se ha incrementado a 251,885 el número de personas individuales y jurídicas beneficiadas con servicios registrales (Línea base de 120,008 en 2019 a 251,885 en 2025)</t>
  </si>
  <si>
    <t xml:space="preserve">Tasa  de personas individuales y jurídicas beneficiadas con servicios registrales simplificados y automatizados  </t>
  </si>
  <si>
    <t xml:space="preserve">SEGUIMIENTO MENSUAL Y CUATRIMESTRAL DE EJECUCIÓN DE METAS FÍSICAS </t>
  </si>
  <si>
    <t xml:space="preserve">        MINISTERIO DE ECONOMÍA 
MATRIZ DE PLANIFICACIÓN, POA 2025</t>
  </si>
  <si>
    <t>EJECUCIÓN MENSUAL, CUATRIMESTRAL Y ANUAL,  POA 2025</t>
  </si>
  <si>
    <t xml:space="preserve">% DE EJECUCIÓN
</t>
  </si>
  <si>
    <t>PRESUPUESTO VIGENTE 2025    EN  Q.</t>
  </si>
  <si>
    <t xml:space="preserve">Personas individuales y jurídicas beneficiadas con  servicios de registro de  patentes comerciales y títulos de propiedad intelectual </t>
  </si>
  <si>
    <t xml:space="preserve">Personas individuales y jurídicas beneficiadas con patentes de inscripción de sociedades nacionales,  comerciante individual y empresas mercantiles </t>
  </si>
  <si>
    <t>Registro de Sociedades Nacionales y Patentes electrónicas</t>
  </si>
  <si>
    <t>Registro de Empresas Mercantiles y Patentes electrónicas</t>
  </si>
  <si>
    <t>Publicaciones en boletín electrónico del Registro Mercantil</t>
  </si>
  <si>
    <t>PRESUPUESTO APROBADO MEDIANTE DECRETO 36-2024, LEY DE PRESUPUESTO GENERAL DE INGRESOS Y EGRESOS DEL ESTADO PARA EL EJERCICIO FISCAL 2025</t>
  </si>
  <si>
    <r>
      <rPr>
        <b/>
        <i/>
        <sz val="10"/>
        <rFont val="Times New Roman"/>
        <family val="1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.5"/>
        <rFont val="Times New Roman"/>
        <family val="1"/>
      </rPr>
      <t xml:space="preserve">
</t>
    </r>
  </si>
  <si>
    <t>0</t>
  </si>
  <si>
    <t xml:space="preserve"> </t>
  </si>
  <si>
    <t>826</t>
  </si>
  <si>
    <t>619</t>
  </si>
  <si>
    <t>820</t>
  </si>
  <si>
    <t>800</t>
  </si>
  <si>
    <t>2</t>
  </si>
  <si>
    <t>757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</si>
</sst>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name val="Times New Roman"/>
      <family val="1"/>
    </font>
    <font>
      <b/>
      <sz val="10"/>
      <color indexed="8"/>
      <name val="Times New Roman"/>
      <family val="1"/>
    </font>
    <font>
      <b/>
      <sz val="11"/>
      <color indexed="8"/>
      <name val="Candara"/>
      <family val="2"/>
    </font>
    <font>
      <b/>
      <sz val="10"/>
      <color theme="1"/>
      <name val="Times New Roman"/>
      <family val="1"/>
    </font>
    <font>
      <sz val="12"/>
      <name val="Arial"/>
      <family val="2"/>
    </font>
    <font>
      <b/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4"/>
      <name val="Times New Roman"/>
      <family val="1"/>
    </font>
    <font>
      <b/>
      <i/>
      <sz val="12"/>
      <color theme="1"/>
      <name val="Times New Roman"/>
      <family val="1"/>
    </font>
    <font>
      <b/>
      <i/>
      <sz val="12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Arial"/>
      <family val="2"/>
    </font>
    <font>
      <b/>
      <i/>
      <sz val="12"/>
      <color theme="0"/>
      <name val="Times New Roman"/>
      <family val="1"/>
    </font>
    <font>
      <b/>
      <i/>
      <sz val="11"/>
      <color theme="1"/>
      <name val="Candara"/>
      <family val="2"/>
    </font>
    <font>
      <b/>
      <i/>
      <sz val="10"/>
      <color theme="0"/>
      <name val="Times New Roman"/>
      <family val="1"/>
    </font>
    <font>
      <b/>
      <i/>
      <sz val="10"/>
      <color theme="0"/>
      <name val="Candara"/>
      <family val="2"/>
    </font>
    <font>
      <sz val="10"/>
      <color indexed="8"/>
      <name val="Arial"/>
      <family val="2"/>
    </font>
    <font>
      <b/>
      <sz val="12"/>
      <color theme="0"/>
      <name val="Times New Roman"/>
      <family val="1"/>
    </font>
    <font>
      <b/>
      <sz val="9"/>
      <color indexed="8"/>
      <name val="Times New Roman"/>
      <family val="1"/>
    </font>
    <font>
      <b/>
      <i/>
      <sz val="8"/>
      <name val="Times New Roman"/>
      <family val="1"/>
    </font>
    <font>
      <b/>
      <i/>
      <sz val="14"/>
      <color theme="0"/>
      <name val="Times New Roman"/>
      <family val="1"/>
    </font>
    <font>
      <b/>
      <i/>
      <sz val="9"/>
      <name val="Times New Roman"/>
      <family val="1"/>
    </font>
    <font>
      <b/>
      <i/>
      <sz val="7.5"/>
      <name val="Times New Roman"/>
      <family val="1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0">
    <xf numFmtId="0" fontId="0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23" fillId="0" borderId="0">
      <alignment vertical="top"/>
    </xf>
    <xf numFmtId="43" fontId="23" fillId="0" borderId="0" applyFont="0" applyFill="0" applyBorder="0" applyAlignment="0" applyProtection="0">
      <alignment vertical="top"/>
    </xf>
    <xf numFmtId="9" fontId="23" fillId="0" borderId="0" applyFont="0" applyFill="0" applyBorder="0" applyAlignment="0" applyProtection="0">
      <alignment vertical="top"/>
    </xf>
    <xf numFmtId="43" fontId="23" fillId="0" borderId="0" applyFont="0" applyFill="0" applyBorder="0" applyAlignment="0" applyProtection="0">
      <alignment vertical="top"/>
    </xf>
    <xf numFmtId="0" fontId="1" fillId="0" borderId="1"/>
  </cellStyleXfs>
  <cellXfs count="119">
    <xf numFmtId="0" fontId="0" fillId="0" borderId="0" xfId="0"/>
    <xf numFmtId="0" fontId="4" fillId="0" borderId="0" xfId="1"/>
    <xf numFmtId="0" fontId="4" fillId="2" borderId="0" xfId="1" applyFill="1" applyBorder="1"/>
    <xf numFmtId="0" fontId="4" fillId="0" borderId="1" xfId="1" applyBorder="1"/>
    <xf numFmtId="0" fontId="6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4" fontId="8" fillId="2" borderId="1" xfId="1" applyNumberFormat="1" applyFont="1" applyFill="1" applyBorder="1" applyAlignment="1">
      <alignment horizontal="center" vertical="top" wrapText="1"/>
    </xf>
    <xf numFmtId="0" fontId="4" fillId="2" borderId="0" xfId="1" applyFill="1"/>
    <xf numFmtId="0" fontId="11" fillId="2" borderId="1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3" fontId="11" fillId="2" borderId="1" xfId="1" applyNumberFormat="1" applyFont="1" applyFill="1" applyBorder="1" applyAlignment="1">
      <alignment horizontal="center" vertical="top" wrapText="1"/>
    </xf>
    <xf numFmtId="3" fontId="8" fillId="2" borderId="1" xfId="1" applyNumberFormat="1" applyFont="1" applyFill="1" applyBorder="1" applyAlignment="1">
      <alignment horizontal="center" vertical="top" wrapText="1"/>
    </xf>
    <xf numFmtId="4" fontId="11" fillId="2" borderId="1" xfId="1" applyNumberFormat="1" applyFont="1" applyFill="1" applyBorder="1" applyAlignment="1">
      <alignment vertical="top" wrapText="1"/>
    </xf>
    <xf numFmtId="0" fontId="3" fillId="2" borderId="1" xfId="4" applyFont="1" applyFill="1" applyBorder="1" applyAlignment="1">
      <alignment horizontal="justify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3" fillId="2" borderId="1" xfId="4" applyNumberFormat="1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0" fontId="6" fillId="2" borderId="1" xfId="2" applyFont="1" applyFill="1" applyBorder="1" applyAlignment="1">
      <alignment horizontal="center" vertical="center" wrapText="1"/>
    </xf>
    <xf numFmtId="9" fontId="8" fillId="2" borderId="1" xfId="1" applyNumberFormat="1" applyFont="1" applyFill="1" applyBorder="1" applyAlignment="1">
      <alignment horizontal="center" vertical="top" wrapText="1"/>
    </xf>
    <xf numFmtId="0" fontId="18" fillId="7" borderId="1" xfId="1" applyFont="1" applyFill="1" applyBorder="1" applyAlignment="1">
      <alignment horizontal="center" vertical="top" wrapText="1"/>
    </xf>
    <xf numFmtId="3" fontId="3" fillId="2" borderId="4" xfId="0" applyNumberFormat="1" applyFont="1" applyFill="1" applyBorder="1" applyAlignment="1">
      <alignment horizontal="center" vertical="top"/>
    </xf>
    <xf numFmtId="0" fontId="4" fillId="5" borderId="0" xfId="1" applyFill="1" applyBorder="1"/>
    <xf numFmtId="3" fontId="12" fillId="2" borderId="1" xfId="0" applyNumberFormat="1" applyFont="1" applyFill="1" applyBorder="1" applyAlignment="1">
      <alignment horizontal="justify" vertical="top" wrapText="1"/>
    </xf>
    <xf numFmtId="0" fontId="4" fillId="0" borderId="0" xfId="1" applyFill="1" applyBorder="1"/>
    <xf numFmtId="0" fontId="18" fillId="9" borderId="1" xfId="1" applyFont="1" applyFill="1" applyBorder="1" applyAlignment="1">
      <alignment horizontal="center" vertical="center" wrapText="1"/>
    </xf>
    <xf numFmtId="0" fontId="4" fillId="2" borderId="0" xfId="1" applyFill="1" applyAlignment="1">
      <alignment vertical="top"/>
    </xf>
    <xf numFmtId="0" fontId="12" fillId="2" borderId="1" xfId="0" applyFont="1" applyFill="1" applyBorder="1" applyAlignment="1">
      <alignment horizontal="justify" vertical="top" wrapText="1"/>
    </xf>
    <xf numFmtId="3" fontId="11" fillId="2" borderId="1" xfId="1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/>
    </xf>
    <xf numFmtId="3" fontId="5" fillId="2" borderId="1" xfId="0" applyNumberFormat="1" applyFont="1" applyFill="1" applyBorder="1" applyAlignment="1">
      <alignment horizontal="center" vertical="top"/>
    </xf>
    <xf numFmtId="9" fontId="11" fillId="2" borderId="1" xfId="1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5" fillId="8" borderId="1" xfId="1" applyFont="1" applyFill="1" applyBorder="1" applyAlignment="1">
      <alignment vertical="center" wrapText="1"/>
    </xf>
    <xf numFmtId="0" fontId="22" fillId="10" borderId="1" xfId="1" applyFont="1" applyFill="1" applyBorder="1" applyAlignment="1">
      <alignment horizontal="center" vertical="center" wrapText="1"/>
    </xf>
    <xf numFmtId="0" fontId="21" fillId="10" borderId="1" xfId="1" applyFont="1" applyFill="1" applyBorder="1" applyAlignment="1">
      <alignment horizontal="center" vertical="center" wrapText="1"/>
    </xf>
    <xf numFmtId="0" fontId="17" fillId="3" borderId="8" xfId="1" applyFont="1" applyFill="1" applyBorder="1" applyAlignment="1">
      <alignment vertical="center" wrapText="1"/>
    </xf>
    <xf numFmtId="0" fontId="20" fillId="3" borderId="8" xfId="1" applyFont="1" applyFill="1" applyBorder="1" applyAlignment="1">
      <alignment horizontal="center" vertical="center" wrapText="1"/>
    </xf>
    <xf numFmtId="0" fontId="20" fillId="3" borderId="7" xfId="1" applyFont="1" applyFill="1" applyBorder="1" applyAlignment="1">
      <alignment horizontal="center" vertical="center" wrapText="1"/>
    </xf>
    <xf numFmtId="0" fontId="4" fillId="2" borderId="1" xfId="1" applyFill="1" applyBorder="1" applyAlignment="1">
      <alignment horizontal="center"/>
    </xf>
    <xf numFmtId="0" fontId="20" fillId="3" borderId="13" xfId="1" applyFont="1" applyFill="1" applyBorder="1" applyAlignment="1">
      <alignment horizontal="center" vertical="center" wrapText="1"/>
    </xf>
    <xf numFmtId="0" fontId="20" fillId="3" borderId="1" xfId="1" applyFont="1" applyFill="1" applyBorder="1" applyAlignment="1">
      <alignment horizontal="center" vertical="center" wrapText="1"/>
    </xf>
    <xf numFmtId="0" fontId="19" fillId="11" borderId="4" xfId="1" applyFont="1" applyFill="1" applyBorder="1" applyAlignment="1">
      <alignment horizontal="left" vertical="center" wrapText="1"/>
    </xf>
    <xf numFmtId="0" fontId="3" fillId="2" borderId="5" xfId="4" applyFont="1" applyFill="1" applyBorder="1" applyAlignment="1">
      <alignment horizontal="justify" vertical="top" wrapText="1"/>
    </xf>
    <xf numFmtId="49" fontId="11" fillId="2" borderId="1" xfId="1" applyNumberFormat="1" applyFont="1" applyFill="1" applyBorder="1" applyAlignment="1">
      <alignment horizontal="center" vertical="top" wrapText="1"/>
    </xf>
    <xf numFmtId="3" fontId="11" fillId="2" borderId="6" xfId="1" applyNumberFormat="1" applyFont="1" applyFill="1" applyBorder="1" applyAlignment="1">
      <alignment horizontal="center" vertical="top" wrapText="1"/>
    </xf>
    <xf numFmtId="3" fontId="8" fillId="2" borderId="6" xfId="1" applyNumberFormat="1" applyFont="1" applyFill="1" applyBorder="1" applyAlignment="1">
      <alignment horizontal="center" vertical="top" wrapText="1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9" xfId="4" applyFont="1" applyFill="1" applyBorder="1" applyAlignment="1">
      <alignment horizontal="left" vertical="top" wrapText="1"/>
    </xf>
    <xf numFmtId="0" fontId="3" fillId="2" borderId="1" xfId="4" applyFont="1" applyFill="1" applyBorder="1" applyAlignment="1">
      <alignment horizontal="left" vertical="top" wrapText="1"/>
    </xf>
    <xf numFmtId="0" fontId="3" fillId="2" borderId="2" xfId="4" applyFont="1" applyFill="1" applyBorder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top"/>
    </xf>
    <xf numFmtId="2" fontId="3" fillId="2" borderId="1" xfId="0" applyNumberFormat="1" applyFont="1" applyFill="1" applyBorder="1" applyAlignment="1">
      <alignment horizontal="center" vertical="top"/>
    </xf>
    <xf numFmtId="0" fontId="9" fillId="2" borderId="11" xfId="1" applyFont="1" applyFill="1" applyBorder="1" applyAlignment="1">
      <alignment horizontal="center" vertical="top" wrapText="1"/>
    </xf>
    <xf numFmtId="0" fontId="9" fillId="2" borderId="12" xfId="1" applyFont="1" applyFill="1" applyBorder="1" applyAlignment="1">
      <alignment horizontal="center" vertical="top" wrapText="1"/>
    </xf>
    <xf numFmtId="0" fontId="9" fillId="2" borderId="13" xfId="1" applyFont="1" applyFill="1" applyBorder="1" applyAlignment="1">
      <alignment horizontal="center" vertical="top" wrapText="1"/>
    </xf>
    <xf numFmtId="0" fontId="19" fillId="11" borderId="4" xfId="1" applyFont="1" applyFill="1" applyBorder="1" applyAlignment="1">
      <alignment horizontal="left" vertical="center" wrapText="1"/>
    </xf>
    <xf numFmtId="0" fontId="19" fillId="11" borderId="6" xfId="1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top" wrapText="1"/>
    </xf>
    <xf numFmtId="0" fontId="17" fillId="6" borderId="6" xfId="0" applyFont="1" applyFill="1" applyBorder="1" applyAlignment="1">
      <alignment horizontal="left" vertical="top" wrapText="1"/>
    </xf>
    <xf numFmtId="0" fontId="17" fillId="6" borderId="5" xfId="0" applyFont="1" applyFill="1" applyBorder="1" applyAlignment="1">
      <alignment horizontal="left" vertical="top" wrapText="1"/>
    </xf>
    <xf numFmtId="0" fontId="15" fillId="6" borderId="4" xfId="0" applyFont="1" applyFill="1" applyBorder="1" applyAlignment="1">
      <alignment horizontal="left" vertical="top" wrapText="1"/>
    </xf>
    <xf numFmtId="0" fontId="15" fillId="6" borderId="6" xfId="0" applyFont="1" applyFill="1" applyBorder="1" applyAlignment="1">
      <alignment horizontal="left" vertical="top" wrapText="1"/>
    </xf>
    <xf numFmtId="0" fontId="15" fillId="6" borderId="5" xfId="0" applyFont="1" applyFill="1" applyBorder="1" applyAlignment="1">
      <alignment horizontal="left" vertical="top" wrapText="1"/>
    </xf>
    <xf numFmtId="0" fontId="9" fillId="2" borderId="1" xfId="1" applyFont="1" applyFill="1" applyBorder="1" applyAlignment="1">
      <alignment horizontal="center" vertical="top" wrapText="1"/>
    </xf>
    <xf numFmtId="0" fontId="15" fillId="6" borderId="1" xfId="1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justify" vertical="top" wrapText="1"/>
    </xf>
    <xf numFmtId="0" fontId="10" fillId="2" borderId="6" xfId="0" applyFont="1" applyFill="1" applyBorder="1" applyAlignment="1">
      <alignment horizontal="justify" vertical="top" wrapText="1"/>
    </xf>
    <xf numFmtId="0" fontId="10" fillId="2" borderId="5" xfId="0" applyFont="1" applyFill="1" applyBorder="1" applyAlignment="1">
      <alignment horizontal="justify" vertical="top" wrapText="1"/>
    </xf>
    <xf numFmtId="0" fontId="9" fillId="2" borderId="4" xfId="1" applyFont="1" applyFill="1" applyBorder="1" applyAlignment="1">
      <alignment horizontal="center" vertical="top" wrapText="1"/>
    </xf>
    <xf numFmtId="0" fontId="9" fillId="2" borderId="6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top" wrapText="1"/>
    </xf>
    <xf numFmtId="0" fontId="2" fillId="8" borderId="10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top" wrapText="1"/>
    </xf>
    <xf numFmtId="0" fontId="17" fillId="2" borderId="1" xfId="1" applyFont="1" applyFill="1" applyBorder="1" applyAlignment="1">
      <alignment horizontal="left" vertical="center" wrapText="1"/>
    </xf>
    <xf numFmtId="0" fontId="17" fillId="2" borderId="4" xfId="1" applyFont="1" applyFill="1" applyBorder="1" applyAlignment="1">
      <alignment horizontal="left" vertical="top" wrapText="1"/>
    </xf>
    <xf numFmtId="0" fontId="17" fillId="2" borderId="6" xfId="1" applyFont="1" applyFill="1" applyBorder="1" applyAlignment="1">
      <alignment horizontal="left" vertical="top" wrapText="1"/>
    </xf>
    <xf numFmtId="0" fontId="17" fillId="2" borderId="5" xfId="1" applyFont="1" applyFill="1" applyBorder="1" applyAlignment="1">
      <alignment horizontal="left" vertical="top" wrapText="1"/>
    </xf>
    <xf numFmtId="0" fontId="16" fillId="2" borderId="4" xfId="0" applyFont="1" applyFill="1" applyBorder="1" applyAlignment="1">
      <alignment horizontal="justify" vertical="justify" wrapText="1"/>
    </xf>
    <xf numFmtId="0" fontId="16" fillId="2" borderId="6" xfId="0" applyFont="1" applyFill="1" applyBorder="1" applyAlignment="1">
      <alignment horizontal="justify" vertical="justify" wrapText="1"/>
    </xf>
    <xf numFmtId="0" fontId="16" fillId="2" borderId="5" xfId="0" applyFont="1" applyFill="1" applyBorder="1" applyAlignment="1">
      <alignment horizontal="justify" vertical="justify" wrapText="1"/>
    </xf>
    <xf numFmtId="0" fontId="29" fillId="2" borderId="4" xfId="0" applyFont="1" applyFill="1" applyBorder="1" applyAlignment="1">
      <alignment horizontal="justify" vertical="justify" wrapText="1"/>
    </xf>
    <xf numFmtId="0" fontId="26" fillId="2" borderId="6" xfId="0" applyFont="1" applyFill="1" applyBorder="1" applyAlignment="1">
      <alignment horizontal="justify" vertical="justify" wrapText="1"/>
    </xf>
    <xf numFmtId="0" fontId="26" fillId="2" borderId="5" xfId="0" applyFont="1" applyFill="1" applyBorder="1" applyAlignment="1">
      <alignment horizontal="justify" vertical="justify" wrapText="1"/>
    </xf>
    <xf numFmtId="0" fontId="16" fillId="0" borderId="4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5" fillId="2" borderId="5" xfId="0" applyFont="1" applyFill="1" applyBorder="1" applyAlignment="1">
      <alignment horizontal="left" vertical="top" wrapText="1"/>
    </xf>
    <xf numFmtId="0" fontId="13" fillId="4" borderId="1" xfId="1" applyFont="1" applyFill="1" applyBorder="1" applyAlignment="1">
      <alignment horizontal="center" vertical="center" wrapText="1"/>
    </xf>
    <xf numFmtId="0" fontId="16" fillId="0" borderId="1" xfId="1" applyFont="1" applyBorder="1" applyAlignment="1">
      <alignment horizontal="left" vertical="center" wrapText="1"/>
    </xf>
    <xf numFmtId="0" fontId="26" fillId="0" borderId="1" xfId="1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justify" vertical="justify" wrapText="1"/>
    </xf>
    <xf numFmtId="0" fontId="24" fillId="10" borderId="4" xfId="1" applyFont="1" applyFill="1" applyBorder="1" applyAlignment="1">
      <alignment horizontal="left" vertical="center"/>
    </xf>
    <xf numFmtId="0" fontId="24" fillId="10" borderId="6" xfId="1" applyFont="1" applyFill="1" applyBorder="1" applyAlignment="1">
      <alignment horizontal="left" vertical="center"/>
    </xf>
    <xf numFmtId="0" fontId="24" fillId="10" borderId="5" xfId="1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justify"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4" fillId="2" borderId="5" xfId="0" applyFont="1" applyFill="1" applyBorder="1" applyAlignment="1">
      <alignment vertical="top" wrapText="1"/>
    </xf>
    <xf numFmtId="0" fontId="28" fillId="2" borderId="1" xfId="1" applyFont="1" applyFill="1" applyBorder="1" applyAlignment="1">
      <alignment horizontal="left" vertical="top" wrapText="1"/>
    </xf>
    <xf numFmtId="0" fontId="27" fillId="10" borderId="4" xfId="1" applyFont="1" applyFill="1" applyBorder="1" applyAlignment="1">
      <alignment horizontal="left" vertical="center" wrapText="1"/>
    </xf>
    <xf numFmtId="0" fontId="27" fillId="10" borderId="6" xfId="1" applyFont="1" applyFill="1" applyBorder="1" applyAlignment="1">
      <alignment horizontal="left" vertical="center" wrapText="1"/>
    </xf>
    <xf numFmtId="0" fontId="27" fillId="10" borderId="5" xfId="1" applyFont="1" applyFill="1" applyBorder="1" applyAlignment="1">
      <alignment horizontal="left" vertical="center" wrapText="1"/>
    </xf>
    <xf numFmtId="0" fontId="19" fillId="8" borderId="4" xfId="1" applyFont="1" applyFill="1" applyBorder="1" applyAlignment="1">
      <alignment horizontal="center" vertical="center" wrapText="1"/>
    </xf>
    <xf numFmtId="0" fontId="19" fillId="8" borderId="6" xfId="1" applyFont="1" applyFill="1" applyBorder="1" applyAlignment="1">
      <alignment horizontal="center" vertical="center" wrapText="1"/>
    </xf>
    <xf numFmtId="0" fontId="19" fillId="8" borderId="5" xfId="1" applyFont="1" applyFill="1" applyBorder="1" applyAlignment="1">
      <alignment horizontal="center" vertical="center" wrapText="1"/>
    </xf>
    <xf numFmtId="0" fontId="20" fillId="3" borderId="10" xfId="1" applyFont="1" applyFill="1" applyBorder="1" applyAlignment="1">
      <alignment horizontal="center" vertical="center" wrapText="1"/>
    </xf>
    <xf numFmtId="0" fontId="20" fillId="3" borderId="3" xfId="1" applyFont="1" applyFill="1" applyBorder="1" applyAlignment="1">
      <alignment horizontal="center" vertical="center" wrapText="1"/>
    </xf>
    <xf numFmtId="0" fontId="20" fillId="3" borderId="9" xfId="1" applyFont="1" applyFill="1" applyBorder="1" applyAlignment="1">
      <alignment horizontal="center" vertical="center" wrapText="1"/>
    </xf>
  </cellXfs>
  <cellStyles count="10">
    <cellStyle name="Estilo 1" xfId="9" xr:uid="{00000000-0005-0000-0000-000000000000}"/>
    <cellStyle name="Millares 2" xfId="6" xr:uid="{00000000-0005-0000-0000-000002000000}"/>
    <cellStyle name="Millares 2 2" xfId="8" xr:uid="{00000000-0005-0000-0000-000003000000}"/>
    <cellStyle name="Normal" xfId="0" builtinId="0"/>
    <cellStyle name="Normal 2" xfId="3" xr:uid="{00000000-0005-0000-0000-000005000000}"/>
    <cellStyle name="Normal 2 2 2" xfId="4" xr:uid="{00000000-0005-0000-0000-000006000000}"/>
    <cellStyle name="Normal 3" xfId="5" xr:uid="{00000000-0005-0000-0000-000007000000}"/>
    <cellStyle name="Normal 3 3" xfId="2" xr:uid="{00000000-0005-0000-0000-000008000000}"/>
    <cellStyle name="Normal 4" xfId="1" xr:uid="{00000000-0005-0000-0000-000009000000}"/>
    <cellStyle name="Porcentaje 2" xfId="7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134868</xdr:colOff>
      <xdr:row>0</xdr:row>
      <xdr:rowOff>0</xdr:rowOff>
    </xdr:from>
    <xdr:to>
      <xdr:col>5</xdr:col>
      <xdr:colOff>696418</xdr:colOff>
      <xdr:row>2</xdr:row>
      <xdr:rowOff>27230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868" y="0"/>
          <a:ext cx="2222103" cy="760571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8"/>
  <sheetViews>
    <sheetView showGridLines="0" showZeros="0" tabSelected="1" topLeftCell="B4" zoomScale="80" zoomScaleNormal="80" zoomScaleSheetLayoutView="113" zoomScalePageLayoutView="70" workbookViewId="0">
      <selection activeCell="AI6" sqref="AI6"/>
    </sheetView>
  </sheetViews>
  <sheetFormatPr baseColWidth="10" defaultColWidth="11.42578125" defaultRowHeight="12.75" x14ac:dyDescent="0.2"/>
  <cols>
    <col min="1" max="1" width="8.42578125" style="1" hidden="1" customWidth="1"/>
    <col min="2" max="2" width="4.140625" style="1" customWidth="1"/>
    <col min="3" max="3" width="12.28515625" style="1" customWidth="1"/>
    <col min="4" max="4" width="2.85546875" style="1" customWidth="1"/>
    <col min="5" max="5" width="5.5703125" style="1" customWidth="1"/>
    <col min="6" max="7" width="23" style="1" customWidth="1"/>
    <col min="8" max="8" width="12.7109375" style="1" customWidth="1"/>
    <col min="9" max="10" width="9.7109375" style="1" customWidth="1"/>
    <col min="11" max="11" width="8.42578125" style="1" hidden="1" customWidth="1"/>
    <col min="12" max="12" width="7.85546875" style="1" hidden="1" customWidth="1"/>
    <col min="13" max="13" width="7.140625" style="1" hidden="1" customWidth="1"/>
    <col min="14" max="14" width="8.5703125" style="1" hidden="1" customWidth="1"/>
    <col min="15" max="15" width="14.140625" style="1" customWidth="1"/>
    <col min="16" max="16" width="7.85546875" style="1" customWidth="1"/>
    <col min="17" max="17" width="7.140625" style="1" customWidth="1"/>
    <col min="18" max="19" width="7" style="1" customWidth="1"/>
    <col min="20" max="20" width="14.140625" style="1" customWidth="1"/>
    <col min="21" max="21" width="8.42578125" style="1" hidden="1" customWidth="1"/>
    <col min="22" max="22" width="7.5703125" style="1" hidden="1" customWidth="1"/>
    <col min="23" max="23" width="7.7109375" style="1" hidden="1" customWidth="1"/>
    <col min="24" max="24" width="7.42578125" style="1" hidden="1" customWidth="1"/>
    <col min="25" max="25" width="14.28515625" style="1" hidden="1" customWidth="1"/>
    <col min="26" max="26" width="11.140625" style="1" customWidth="1"/>
    <col min="27" max="27" width="11.42578125" style="1" customWidth="1"/>
    <col min="28" max="28" width="15" style="1" customWidth="1"/>
    <col min="29" max="29" width="19.42578125" style="1" customWidth="1"/>
    <col min="30" max="30" width="27.140625" style="1" hidden="1" customWidth="1"/>
    <col min="31" max="32" width="13.5703125" style="1" bestFit="1" customWidth="1"/>
    <col min="33" max="16384" width="11.42578125" style="1"/>
  </cols>
  <sheetData>
    <row r="1" spans="1:30" ht="32.25" customHeight="1" x14ac:dyDescent="0.2">
      <c r="B1" s="77" t="s">
        <v>64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9"/>
    </row>
    <row r="2" spans="1:30" s="23" customFormat="1" ht="25.5" customHeight="1" x14ac:dyDescent="0.2">
      <c r="A2" s="2"/>
      <c r="B2" s="97" t="s">
        <v>63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25"/>
    </row>
    <row r="3" spans="1:30" s="2" customFormat="1" ht="29.25" customHeight="1" x14ac:dyDescent="0.2">
      <c r="B3" s="98" t="s">
        <v>49</v>
      </c>
      <c r="C3" s="98"/>
      <c r="D3" s="98"/>
      <c r="E3" s="100" t="s">
        <v>0</v>
      </c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</row>
    <row r="4" spans="1:30" s="2" customFormat="1" ht="15" x14ac:dyDescent="0.2">
      <c r="B4" s="80" t="s">
        <v>50</v>
      </c>
      <c r="C4" s="80"/>
      <c r="D4" s="80"/>
      <c r="E4" s="101" t="s">
        <v>1</v>
      </c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</row>
    <row r="5" spans="1:30" s="2" customFormat="1" ht="30.75" customHeight="1" x14ac:dyDescent="0.2">
      <c r="B5" s="99" t="s">
        <v>51</v>
      </c>
      <c r="C5" s="99"/>
      <c r="D5" s="99"/>
      <c r="E5" s="85" t="s">
        <v>36</v>
      </c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7"/>
    </row>
    <row r="6" spans="1:30" s="2" customFormat="1" ht="197.25" customHeight="1" x14ac:dyDescent="0.2">
      <c r="B6" s="91" t="s">
        <v>2</v>
      </c>
      <c r="C6" s="92"/>
      <c r="D6" s="93"/>
      <c r="E6" s="88" t="s">
        <v>74</v>
      </c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90"/>
    </row>
    <row r="7" spans="1:30" ht="15" customHeight="1" x14ac:dyDescent="0.2">
      <c r="B7" s="110" t="s">
        <v>53</v>
      </c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2"/>
    </row>
    <row r="8" spans="1:30" s="7" customFormat="1" ht="18" customHeight="1" x14ac:dyDescent="0.2">
      <c r="B8" s="81" t="s">
        <v>44</v>
      </c>
      <c r="C8" s="81"/>
      <c r="D8" s="81"/>
      <c r="E8" s="81"/>
      <c r="F8" s="106" t="s">
        <v>52</v>
      </c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8"/>
    </row>
    <row r="9" spans="1:30" s="7" customFormat="1" ht="27" customHeight="1" x14ac:dyDescent="0.2">
      <c r="B9" s="109" t="s">
        <v>37</v>
      </c>
      <c r="C9" s="109"/>
      <c r="D9" s="109"/>
      <c r="E9" s="109"/>
      <c r="F9" s="105" t="s">
        <v>61</v>
      </c>
      <c r="G9" s="105"/>
      <c r="H9" s="105"/>
      <c r="I9" s="105"/>
      <c r="J9" s="105"/>
      <c r="K9" s="105"/>
      <c r="L9" s="105"/>
      <c r="M9" s="105"/>
      <c r="N9" s="105"/>
      <c r="O9" s="105"/>
      <c r="P9" s="105"/>
      <c r="Q9" s="105"/>
      <c r="R9" s="105"/>
      <c r="S9" s="105"/>
      <c r="T9" s="105"/>
      <c r="U9" s="105"/>
      <c r="V9" s="105"/>
      <c r="W9" s="105"/>
      <c r="X9" s="105"/>
      <c r="Y9" s="105"/>
      <c r="Z9" s="105"/>
      <c r="AA9" s="105"/>
      <c r="AB9" s="105"/>
      <c r="AC9" s="105"/>
    </row>
    <row r="10" spans="1:30" s="27" customFormat="1" ht="18" customHeight="1" x14ac:dyDescent="0.25">
      <c r="B10" s="82" t="s">
        <v>54</v>
      </c>
      <c r="C10" s="83"/>
      <c r="D10" s="83"/>
      <c r="E10" s="84"/>
      <c r="F10" s="94" t="s">
        <v>62</v>
      </c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6"/>
    </row>
    <row r="11" spans="1:30" s="7" customFormat="1" ht="15.75" customHeight="1" x14ac:dyDescent="0.2">
      <c r="B11" s="61" t="s">
        <v>57</v>
      </c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43"/>
    </row>
    <row r="12" spans="1:30" s="7" customFormat="1" ht="35.25" customHeight="1" x14ac:dyDescent="0.2">
      <c r="B12" s="70" t="s">
        <v>45</v>
      </c>
      <c r="C12" s="70"/>
      <c r="D12" s="70"/>
      <c r="E12" s="70"/>
      <c r="F12" s="63" t="s">
        <v>56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30" s="7" customFormat="1" ht="17.25" customHeight="1" x14ac:dyDescent="0.2">
      <c r="B13" s="70" t="s">
        <v>46</v>
      </c>
      <c r="C13" s="70"/>
      <c r="D13" s="70"/>
      <c r="E13" s="70"/>
      <c r="F13" s="66" t="s">
        <v>47</v>
      </c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8"/>
    </row>
    <row r="14" spans="1:30" ht="21" customHeight="1" x14ac:dyDescent="0.2">
      <c r="B14" s="34"/>
      <c r="C14" s="113" t="s">
        <v>65</v>
      </c>
      <c r="D14" s="114"/>
      <c r="E14" s="114"/>
      <c r="F14" s="114"/>
      <c r="G14" s="114"/>
      <c r="H14" s="114"/>
      <c r="I14" s="114"/>
      <c r="J14" s="114"/>
      <c r="K14" s="114"/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5"/>
    </row>
    <row r="15" spans="1:30" ht="51" customHeight="1" x14ac:dyDescent="0.2">
      <c r="B15" s="37" t="s">
        <v>48</v>
      </c>
      <c r="C15" s="116" t="s">
        <v>38</v>
      </c>
      <c r="D15" s="117"/>
      <c r="E15" s="118"/>
      <c r="F15" s="38" t="s">
        <v>39</v>
      </c>
      <c r="G15" s="42" t="s">
        <v>4</v>
      </c>
      <c r="H15" s="41" t="s">
        <v>3</v>
      </c>
      <c r="I15" s="39" t="s">
        <v>40</v>
      </c>
      <c r="J15" s="39" t="s">
        <v>55</v>
      </c>
      <c r="K15" s="4" t="s">
        <v>5</v>
      </c>
      <c r="L15" s="4" t="s">
        <v>6</v>
      </c>
      <c r="M15" s="4" t="s">
        <v>7</v>
      </c>
      <c r="N15" s="4" t="s">
        <v>8</v>
      </c>
      <c r="O15" s="19" t="s">
        <v>58</v>
      </c>
      <c r="P15" s="5" t="s">
        <v>9</v>
      </c>
      <c r="Q15" s="5" t="s">
        <v>10</v>
      </c>
      <c r="R15" s="5" t="s">
        <v>11</v>
      </c>
      <c r="S15" s="5" t="s">
        <v>12</v>
      </c>
      <c r="T15" s="19" t="s">
        <v>59</v>
      </c>
      <c r="U15" s="5" t="s">
        <v>13</v>
      </c>
      <c r="V15" s="5" t="s">
        <v>14</v>
      </c>
      <c r="W15" s="5" t="s">
        <v>15</v>
      </c>
      <c r="X15" s="5" t="s">
        <v>16</v>
      </c>
      <c r="Y15" s="19" t="s">
        <v>60</v>
      </c>
      <c r="Z15" s="35" t="s">
        <v>41</v>
      </c>
      <c r="AA15" s="35" t="s">
        <v>42</v>
      </c>
      <c r="AB15" s="36" t="s">
        <v>67</v>
      </c>
      <c r="AC15" s="35" t="s">
        <v>43</v>
      </c>
    </row>
    <row r="16" spans="1:30" ht="25.5" x14ac:dyDescent="0.2">
      <c r="B16" s="17">
        <v>3</v>
      </c>
      <c r="C16" s="71" t="s">
        <v>68</v>
      </c>
      <c r="D16" s="72"/>
      <c r="E16" s="73"/>
      <c r="F16" s="40"/>
      <c r="G16" s="28"/>
      <c r="H16" s="9" t="s">
        <v>17</v>
      </c>
      <c r="I16" s="47">
        <v>192708</v>
      </c>
      <c r="J16" s="31">
        <v>206119</v>
      </c>
      <c r="K16" s="31">
        <f>SUM(K18:K20)</f>
        <v>18098</v>
      </c>
      <c r="L16" s="31">
        <f>SUM(L18:L20)</f>
        <v>16714</v>
      </c>
      <c r="M16" s="31">
        <f t="shared" ref="M16:N16" si="0">SUM(M18:M20)</f>
        <v>17849</v>
      </c>
      <c r="N16" s="31">
        <f t="shared" si="0"/>
        <v>14249</v>
      </c>
      <c r="O16" s="31">
        <f>+K16+L16+M16+N16</f>
        <v>66910</v>
      </c>
      <c r="P16" s="31">
        <f>SUM(P18:P20)</f>
        <v>18242</v>
      </c>
      <c r="Q16" s="31">
        <f t="shared" ref="Q16:S16" si="1">SUM(Q18:Q20)</f>
        <v>15482</v>
      </c>
      <c r="R16" s="31">
        <f t="shared" si="1"/>
        <v>17622</v>
      </c>
      <c r="S16" s="31">
        <f t="shared" si="1"/>
        <v>18231</v>
      </c>
      <c r="T16" s="31">
        <f t="shared" ref="T16:T36" si="2">SUM(P16:S16)</f>
        <v>69577</v>
      </c>
      <c r="U16" s="31"/>
      <c r="V16" s="31"/>
      <c r="W16" s="31"/>
      <c r="X16" s="31"/>
      <c r="Y16" s="11">
        <f>SUM(U16:X16)</f>
        <v>0</v>
      </c>
      <c r="Z16" s="31">
        <f>+O16+T16</f>
        <v>136487</v>
      </c>
      <c r="AA16" s="20">
        <f>SUM(Z16/J16)</f>
        <v>0.6621757334355397</v>
      </c>
      <c r="AB16" s="6">
        <v>45255403</v>
      </c>
      <c r="AC16" s="21" t="s">
        <v>66</v>
      </c>
      <c r="AD16" s="26">
        <f>SUM(AD17:AD19)</f>
        <v>17298</v>
      </c>
    </row>
    <row r="17" spans="2:30" ht="76.5" x14ac:dyDescent="0.2">
      <c r="B17" s="3"/>
      <c r="C17" s="74"/>
      <c r="D17" s="75"/>
      <c r="E17" s="76"/>
      <c r="F17" s="28" t="s">
        <v>69</v>
      </c>
      <c r="G17" s="24"/>
      <c r="H17" s="9" t="s">
        <v>17</v>
      </c>
      <c r="I17" s="47">
        <v>192708</v>
      </c>
      <c r="J17" s="31">
        <v>206119</v>
      </c>
      <c r="K17" s="31">
        <f>SUM(K18:K20)</f>
        <v>18098</v>
      </c>
      <c r="L17" s="31">
        <f>SUM(L18:L20)</f>
        <v>16714</v>
      </c>
      <c r="M17" s="31">
        <f t="shared" ref="M17:N17" si="3">SUM(M18:M20)</f>
        <v>17849</v>
      </c>
      <c r="N17" s="31">
        <f t="shared" si="3"/>
        <v>14249</v>
      </c>
      <c r="O17" s="16">
        <f>SUM(K17:N17)</f>
        <v>66910</v>
      </c>
      <c r="P17" s="11">
        <f>SUM(P18:P20)</f>
        <v>18242</v>
      </c>
      <c r="Q17" s="11">
        <f t="shared" ref="Q17:S17" si="4">SUM(Q18:Q20)</f>
        <v>15482</v>
      </c>
      <c r="R17" s="11">
        <f t="shared" si="4"/>
        <v>17622</v>
      </c>
      <c r="S17" s="11">
        <f t="shared" si="4"/>
        <v>18231</v>
      </c>
      <c r="T17" s="31">
        <f t="shared" si="2"/>
        <v>69577</v>
      </c>
      <c r="U17" s="11"/>
      <c r="V17" s="11"/>
      <c r="W17" s="11"/>
      <c r="X17" s="11"/>
      <c r="Y17" s="11">
        <f>SUM(U17:X17)</f>
        <v>0</v>
      </c>
      <c r="Z17" s="31">
        <f t="shared" ref="Z17:Z36" si="5">+O17+T17</f>
        <v>136487</v>
      </c>
      <c r="AA17" s="20">
        <f>SUM(Z17/J17)</f>
        <v>0.6621757334355397</v>
      </c>
      <c r="AB17" s="6">
        <v>45255403</v>
      </c>
      <c r="AC17" s="21" t="s">
        <v>66</v>
      </c>
      <c r="AD17" s="26">
        <f>SUM(AD18:AD20)</f>
        <v>12097</v>
      </c>
    </row>
    <row r="18" spans="2:30" ht="38.25" x14ac:dyDescent="0.2">
      <c r="B18" s="3"/>
      <c r="C18" s="74"/>
      <c r="D18" s="75"/>
      <c r="E18" s="76"/>
      <c r="F18" s="30"/>
      <c r="G18" s="51" t="s">
        <v>70</v>
      </c>
      <c r="H18" s="9" t="s">
        <v>17</v>
      </c>
      <c r="I18" s="47">
        <v>57813</v>
      </c>
      <c r="J18" s="31">
        <v>59048</v>
      </c>
      <c r="K18" s="11">
        <f>953+1438</f>
        <v>2391</v>
      </c>
      <c r="L18" s="11">
        <f>904+1337</f>
        <v>2241</v>
      </c>
      <c r="M18" s="11">
        <f>986+1495</f>
        <v>2481</v>
      </c>
      <c r="N18" s="11">
        <f>830+1267</f>
        <v>2097</v>
      </c>
      <c r="O18" s="16">
        <f>SUM(K18:N18)</f>
        <v>9210</v>
      </c>
      <c r="P18" s="31">
        <f>1045+1584</f>
        <v>2629</v>
      </c>
      <c r="Q18" s="31">
        <f>877+1327</f>
        <v>2204</v>
      </c>
      <c r="R18" s="31">
        <f>902+1372</f>
        <v>2274</v>
      </c>
      <c r="S18" s="31">
        <f>1185+1701</f>
        <v>2886</v>
      </c>
      <c r="T18" s="16">
        <f t="shared" si="2"/>
        <v>9993</v>
      </c>
      <c r="U18" s="31"/>
      <c r="V18" s="31"/>
      <c r="W18" s="11"/>
      <c r="X18" s="11"/>
      <c r="Y18" s="16">
        <f>SUM(U18:X18)</f>
        <v>0</v>
      </c>
      <c r="Z18" s="31">
        <f t="shared" si="5"/>
        <v>19203</v>
      </c>
      <c r="AA18" s="20">
        <f t="shared" ref="AA18:AA22" si="6">SUM(Z18/J18)</f>
        <v>0.32520999864517003</v>
      </c>
      <c r="AB18" s="29"/>
      <c r="AC18" s="29"/>
      <c r="AD18" s="26">
        <f>593+594</f>
        <v>1187</v>
      </c>
    </row>
    <row r="19" spans="2:30" ht="25.5" x14ac:dyDescent="0.2">
      <c r="B19" s="3"/>
      <c r="C19" s="74"/>
      <c r="D19" s="75"/>
      <c r="E19" s="76"/>
      <c r="F19" s="18"/>
      <c r="G19" s="51" t="s">
        <v>20</v>
      </c>
      <c r="H19" s="9" t="s">
        <v>17</v>
      </c>
      <c r="I19" s="47">
        <v>38541</v>
      </c>
      <c r="J19" s="31">
        <v>39541</v>
      </c>
      <c r="K19" s="11">
        <v>3102</v>
      </c>
      <c r="L19" s="11">
        <v>2714</v>
      </c>
      <c r="M19" s="11">
        <v>2878</v>
      </c>
      <c r="N19" s="11">
        <v>2221</v>
      </c>
      <c r="O19" s="31">
        <f t="shared" ref="O19:O36" si="7">SUM(K19:N19)</f>
        <v>10915</v>
      </c>
      <c r="P19" s="31">
        <v>2898</v>
      </c>
      <c r="Q19" s="31">
        <v>2371</v>
      </c>
      <c r="R19" s="31">
        <v>2845</v>
      </c>
      <c r="S19" s="31">
        <v>2711</v>
      </c>
      <c r="T19" s="31">
        <f t="shared" si="2"/>
        <v>10825</v>
      </c>
      <c r="U19" s="31"/>
      <c r="V19" s="31"/>
      <c r="W19" s="11"/>
      <c r="X19" s="31"/>
      <c r="Y19" s="31">
        <f t="shared" ref="Y19:Y36" si="8">SUM(U19:X19)</f>
        <v>0</v>
      </c>
      <c r="Z19" s="31">
        <f t="shared" si="5"/>
        <v>21740</v>
      </c>
      <c r="AA19" s="20">
        <f t="shared" si="6"/>
        <v>0.54980905895146814</v>
      </c>
      <c r="AB19" s="8"/>
      <c r="AC19" s="10"/>
      <c r="AD19" s="26">
        <f>2007+2007</f>
        <v>4014</v>
      </c>
    </row>
    <row r="20" spans="2:30" ht="38.25" x14ac:dyDescent="0.2">
      <c r="B20" s="3"/>
      <c r="C20" s="74"/>
      <c r="D20" s="75"/>
      <c r="E20" s="76"/>
      <c r="F20" s="22"/>
      <c r="G20" s="51" t="s">
        <v>71</v>
      </c>
      <c r="H20" s="9" t="s">
        <v>17</v>
      </c>
      <c r="I20" s="47">
        <v>96354</v>
      </c>
      <c r="J20" s="31">
        <v>105765</v>
      </c>
      <c r="K20" s="11">
        <f>5631+6974</f>
        <v>12605</v>
      </c>
      <c r="L20" s="11">
        <f>5188+6571</f>
        <v>11759</v>
      </c>
      <c r="M20" s="11">
        <f>5556+6934</f>
        <v>12490</v>
      </c>
      <c r="N20" s="11">
        <f>4323+5608</f>
        <v>9931</v>
      </c>
      <c r="O20" s="16">
        <f t="shared" si="7"/>
        <v>46785</v>
      </c>
      <c r="P20" s="31">
        <f>5631+7084</f>
        <v>12715</v>
      </c>
      <c r="Q20" s="31">
        <f>4774+6133</f>
        <v>10907</v>
      </c>
      <c r="R20" s="31">
        <f>5497+7006</f>
        <v>12503</v>
      </c>
      <c r="S20" s="31">
        <f>5629+7005</f>
        <v>12634</v>
      </c>
      <c r="T20" s="16">
        <f t="shared" si="2"/>
        <v>48759</v>
      </c>
      <c r="U20" s="31"/>
      <c r="V20" s="31"/>
      <c r="W20" s="11"/>
      <c r="X20" s="31"/>
      <c r="Y20" s="16">
        <f t="shared" si="8"/>
        <v>0</v>
      </c>
      <c r="Z20" s="31">
        <f t="shared" si="5"/>
        <v>95544</v>
      </c>
      <c r="AA20" s="20">
        <f t="shared" si="6"/>
        <v>0.90336122535810526</v>
      </c>
      <c r="AB20" s="12"/>
      <c r="AC20" s="12"/>
      <c r="AD20" s="26">
        <f>3448+3448</f>
        <v>6896</v>
      </c>
    </row>
    <row r="21" spans="2:30" ht="25.5" x14ac:dyDescent="0.2">
      <c r="B21" s="3" t="s">
        <v>76</v>
      </c>
      <c r="C21" s="58"/>
      <c r="D21" s="59"/>
      <c r="E21" s="60"/>
      <c r="F21" s="22"/>
      <c r="G21" s="13" t="s">
        <v>21</v>
      </c>
      <c r="H21" s="9" t="s">
        <v>19</v>
      </c>
      <c r="I21" s="46">
        <v>6</v>
      </c>
      <c r="J21" s="30">
        <v>6</v>
      </c>
      <c r="K21" s="10">
        <v>2</v>
      </c>
      <c r="L21" s="29">
        <v>1</v>
      </c>
      <c r="M21" s="29">
        <v>2</v>
      </c>
      <c r="N21" s="29">
        <v>2</v>
      </c>
      <c r="O21" s="14">
        <f>SUM(K21:N21)</f>
        <v>7</v>
      </c>
      <c r="P21" s="30">
        <v>2</v>
      </c>
      <c r="Q21" s="56" t="s">
        <v>75</v>
      </c>
      <c r="R21" s="45" t="s">
        <v>75</v>
      </c>
      <c r="S21" s="45" t="s">
        <v>81</v>
      </c>
      <c r="T21" s="30">
        <f>SUM(P21:S21)</f>
        <v>2</v>
      </c>
      <c r="U21" s="45"/>
      <c r="V21" s="30"/>
      <c r="W21" s="29"/>
      <c r="X21" s="30"/>
      <c r="Y21" s="30">
        <f t="shared" si="8"/>
        <v>0</v>
      </c>
      <c r="Z21" s="31">
        <f>+O21+T21</f>
        <v>9</v>
      </c>
      <c r="AA21" s="32">
        <f>SUM(Z21/J21)</f>
        <v>1.5</v>
      </c>
      <c r="AB21" s="12"/>
      <c r="AC21" s="12"/>
    </row>
    <row r="22" spans="2:30" ht="25.5" x14ac:dyDescent="0.2">
      <c r="B22" s="3"/>
      <c r="C22" s="48"/>
      <c r="D22" s="49"/>
      <c r="E22" s="50"/>
      <c r="F22" s="22"/>
      <c r="G22" s="13" t="s">
        <v>22</v>
      </c>
      <c r="H22" s="9" t="s">
        <v>19</v>
      </c>
      <c r="I22" s="46">
        <v>6</v>
      </c>
      <c r="J22" s="30">
        <v>6</v>
      </c>
      <c r="K22" s="29">
        <v>4</v>
      </c>
      <c r="L22" s="45" t="s">
        <v>75</v>
      </c>
      <c r="M22" s="45" t="s">
        <v>75</v>
      </c>
      <c r="N22" s="29">
        <v>0</v>
      </c>
      <c r="O22" s="30">
        <f>SUM(K22:N22)</f>
        <v>4</v>
      </c>
      <c r="P22" s="56" t="s">
        <v>75</v>
      </c>
      <c r="Q22" s="56" t="s">
        <v>75</v>
      </c>
      <c r="R22" s="45" t="s">
        <v>75</v>
      </c>
      <c r="S22" s="45" t="s">
        <v>75</v>
      </c>
      <c r="T22" s="57">
        <f>+P22+Q22+R22+S22</f>
        <v>0</v>
      </c>
      <c r="U22" s="45"/>
      <c r="V22" s="30"/>
      <c r="W22" s="29"/>
      <c r="X22" s="30"/>
      <c r="Y22" s="30"/>
      <c r="Z22" s="31">
        <f t="shared" si="5"/>
        <v>4</v>
      </c>
      <c r="AA22" s="32">
        <f t="shared" si="6"/>
        <v>0.66666666666666663</v>
      </c>
      <c r="AB22" s="12"/>
      <c r="AC22" s="12"/>
    </row>
    <row r="23" spans="2:30" ht="25.5" x14ac:dyDescent="0.2">
      <c r="B23" s="3"/>
      <c r="C23" s="69"/>
      <c r="D23" s="69"/>
      <c r="E23" s="69"/>
      <c r="F23" s="18"/>
      <c r="G23" s="13" t="s">
        <v>23</v>
      </c>
      <c r="H23" s="9" t="s">
        <v>19</v>
      </c>
      <c r="I23" s="46">
        <v>6564</v>
      </c>
      <c r="J23" s="30">
        <v>6564</v>
      </c>
      <c r="K23" s="29">
        <v>645</v>
      </c>
      <c r="L23" s="29">
        <v>603</v>
      </c>
      <c r="M23" s="45" t="s">
        <v>77</v>
      </c>
      <c r="N23" s="45" t="s">
        <v>78</v>
      </c>
      <c r="O23" s="30">
        <f>SUM(K23:N23)</f>
        <v>1248</v>
      </c>
      <c r="P23" s="45" t="s">
        <v>79</v>
      </c>
      <c r="Q23" s="30">
        <v>706</v>
      </c>
      <c r="R23" s="45" t="s">
        <v>80</v>
      </c>
      <c r="S23" s="45" t="s">
        <v>82</v>
      </c>
      <c r="T23" s="30">
        <f>+P23+Q23+R23+S23</f>
        <v>3083</v>
      </c>
      <c r="U23" s="45"/>
      <c r="V23" s="30"/>
      <c r="W23" s="45"/>
      <c r="X23" s="45"/>
      <c r="Y23" s="30">
        <f t="shared" si="8"/>
        <v>0</v>
      </c>
      <c r="Z23" s="31">
        <f>+O23+T23</f>
        <v>4331</v>
      </c>
      <c r="AA23" s="32">
        <f>SUM(Z23/J23)</f>
        <v>0.6598110907982937</v>
      </c>
      <c r="AB23" s="8"/>
      <c r="AC23" s="8"/>
    </row>
    <row r="24" spans="2:30" ht="15" x14ac:dyDescent="0.2">
      <c r="B24" s="3"/>
      <c r="C24" s="69"/>
      <c r="D24" s="69"/>
      <c r="E24" s="69"/>
      <c r="F24" s="30"/>
      <c r="G24" s="13" t="s">
        <v>24</v>
      </c>
      <c r="H24" s="9" t="s">
        <v>19</v>
      </c>
      <c r="I24" s="46">
        <v>3900</v>
      </c>
      <c r="J24" s="30">
        <v>3900</v>
      </c>
      <c r="K24" s="10">
        <v>340</v>
      </c>
      <c r="L24" s="29">
        <v>326</v>
      </c>
      <c r="M24" s="29">
        <v>358</v>
      </c>
      <c r="N24" s="29">
        <v>369</v>
      </c>
      <c r="O24" s="14">
        <f t="shared" si="7"/>
        <v>1393</v>
      </c>
      <c r="P24" s="30">
        <v>454</v>
      </c>
      <c r="Q24" s="30">
        <v>408</v>
      </c>
      <c r="R24" s="30">
        <v>461</v>
      </c>
      <c r="S24" s="30">
        <v>416</v>
      </c>
      <c r="T24" s="30">
        <f t="shared" si="2"/>
        <v>1739</v>
      </c>
      <c r="U24" s="30"/>
      <c r="V24" s="30"/>
      <c r="W24" s="29"/>
      <c r="X24" s="30"/>
      <c r="Y24" s="14">
        <f t="shared" si="8"/>
        <v>0</v>
      </c>
      <c r="Z24" s="31">
        <f t="shared" si="5"/>
        <v>3132</v>
      </c>
      <c r="AA24" s="32">
        <f t="shared" ref="AA24:AA36" si="9">SUM(Z24/J24)</f>
        <v>0.80307692307692302</v>
      </c>
      <c r="AB24" s="15"/>
      <c r="AC24" s="15"/>
    </row>
    <row r="25" spans="2:30" ht="25.5" x14ac:dyDescent="0.2">
      <c r="B25" s="3"/>
      <c r="C25" s="69"/>
      <c r="D25" s="69"/>
      <c r="E25" s="69"/>
      <c r="F25" s="9"/>
      <c r="G25" s="13" t="s">
        <v>25</v>
      </c>
      <c r="H25" s="9" t="s">
        <v>19</v>
      </c>
      <c r="I25" s="46">
        <v>9312</v>
      </c>
      <c r="J25" s="30">
        <v>9312</v>
      </c>
      <c r="K25" s="10">
        <v>807</v>
      </c>
      <c r="L25" s="29">
        <v>712</v>
      </c>
      <c r="M25" s="29">
        <v>835</v>
      </c>
      <c r="N25" s="29">
        <v>726</v>
      </c>
      <c r="O25" s="14">
        <f t="shared" si="7"/>
        <v>3080</v>
      </c>
      <c r="P25" s="30">
        <v>867</v>
      </c>
      <c r="Q25" s="30">
        <v>784</v>
      </c>
      <c r="R25" s="30">
        <v>839</v>
      </c>
      <c r="S25" s="30">
        <v>792</v>
      </c>
      <c r="T25" s="14">
        <f t="shared" si="2"/>
        <v>3282</v>
      </c>
      <c r="U25" s="30"/>
      <c r="V25" s="30"/>
      <c r="W25" s="29"/>
      <c r="X25" s="30"/>
      <c r="Y25" s="14">
        <f t="shared" si="8"/>
        <v>0</v>
      </c>
      <c r="Z25" s="31">
        <f t="shared" si="5"/>
        <v>6362</v>
      </c>
      <c r="AA25" s="32">
        <f t="shared" si="9"/>
        <v>0.68320446735395191</v>
      </c>
      <c r="AB25" s="15"/>
      <c r="AC25" s="15"/>
    </row>
    <row r="26" spans="2:30" ht="25.5" x14ac:dyDescent="0.2">
      <c r="B26" s="3"/>
      <c r="C26" s="69"/>
      <c r="D26" s="69"/>
      <c r="E26" s="69"/>
      <c r="F26" s="9"/>
      <c r="G26" s="44" t="s">
        <v>26</v>
      </c>
      <c r="H26" s="9" t="s">
        <v>19</v>
      </c>
      <c r="I26" s="46">
        <v>16164</v>
      </c>
      <c r="J26" s="30">
        <v>16164</v>
      </c>
      <c r="K26" s="10">
        <v>1498</v>
      </c>
      <c r="L26" s="29">
        <v>1472</v>
      </c>
      <c r="M26" s="29">
        <v>1599</v>
      </c>
      <c r="N26" s="29">
        <v>1321</v>
      </c>
      <c r="O26" s="14">
        <f t="shared" si="7"/>
        <v>5890</v>
      </c>
      <c r="P26" s="30">
        <v>1562</v>
      </c>
      <c r="Q26" s="30">
        <v>1426</v>
      </c>
      <c r="R26" s="30">
        <v>1612</v>
      </c>
      <c r="S26" s="30">
        <v>1530</v>
      </c>
      <c r="T26" s="14">
        <f t="shared" si="2"/>
        <v>6130</v>
      </c>
      <c r="U26" s="30"/>
      <c r="V26" s="30"/>
      <c r="W26" s="29"/>
      <c r="X26" s="30"/>
      <c r="Y26" s="14">
        <f t="shared" si="8"/>
        <v>0</v>
      </c>
      <c r="Z26" s="31">
        <f t="shared" si="5"/>
        <v>12020</v>
      </c>
      <c r="AA26" s="32">
        <f t="shared" si="9"/>
        <v>0.74362781489730267</v>
      </c>
      <c r="AB26" s="15"/>
      <c r="AC26" s="15"/>
    </row>
    <row r="27" spans="2:30" ht="25.5" x14ac:dyDescent="0.2">
      <c r="B27" s="3"/>
      <c r="C27" s="69"/>
      <c r="D27" s="69"/>
      <c r="E27" s="69"/>
      <c r="F27" s="9"/>
      <c r="G27" s="44" t="s">
        <v>27</v>
      </c>
      <c r="H27" s="9" t="s">
        <v>19</v>
      </c>
      <c r="I27" s="46">
        <v>36060</v>
      </c>
      <c r="J27" s="30">
        <v>36060</v>
      </c>
      <c r="K27" s="10">
        <v>3730</v>
      </c>
      <c r="L27" s="29">
        <v>3616</v>
      </c>
      <c r="M27" s="29">
        <v>4133</v>
      </c>
      <c r="N27" s="29">
        <v>3367</v>
      </c>
      <c r="O27" s="14">
        <f t="shared" si="7"/>
        <v>14846</v>
      </c>
      <c r="P27" s="30">
        <v>4447</v>
      </c>
      <c r="Q27" s="30">
        <v>3950</v>
      </c>
      <c r="R27" s="30">
        <v>4287</v>
      </c>
      <c r="S27" s="30">
        <v>4255</v>
      </c>
      <c r="T27" s="14">
        <f t="shared" si="2"/>
        <v>16939</v>
      </c>
      <c r="U27" s="30"/>
      <c r="V27" s="30"/>
      <c r="W27" s="29"/>
      <c r="X27" s="30"/>
      <c r="Y27" s="14">
        <f t="shared" si="8"/>
        <v>0</v>
      </c>
      <c r="Z27" s="31">
        <f t="shared" si="5"/>
        <v>31785</v>
      </c>
      <c r="AA27" s="32">
        <f t="shared" si="9"/>
        <v>0.88144758735440931</v>
      </c>
      <c r="AB27" s="15"/>
      <c r="AC27" s="15"/>
    </row>
    <row r="28" spans="2:30" ht="25.5" x14ac:dyDescent="0.2">
      <c r="B28" s="3"/>
      <c r="C28" s="69"/>
      <c r="D28" s="69"/>
      <c r="E28" s="69"/>
      <c r="F28" s="9"/>
      <c r="G28" s="44" t="s">
        <v>28</v>
      </c>
      <c r="H28" s="9" t="s">
        <v>19</v>
      </c>
      <c r="I28" s="46">
        <v>6444</v>
      </c>
      <c r="J28" s="30">
        <v>6444</v>
      </c>
      <c r="K28" s="10">
        <v>513</v>
      </c>
      <c r="L28" s="29">
        <v>557</v>
      </c>
      <c r="M28" s="29">
        <v>434</v>
      </c>
      <c r="N28" s="29">
        <v>318</v>
      </c>
      <c r="O28" s="14">
        <f t="shared" si="7"/>
        <v>1822</v>
      </c>
      <c r="P28" s="30">
        <v>454</v>
      </c>
      <c r="Q28" s="30">
        <v>469</v>
      </c>
      <c r="R28" s="30">
        <v>447</v>
      </c>
      <c r="S28" s="30">
        <v>472</v>
      </c>
      <c r="T28" s="14">
        <f t="shared" si="2"/>
        <v>1842</v>
      </c>
      <c r="U28" s="30"/>
      <c r="V28" s="30"/>
      <c r="W28" s="29"/>
      <c r="X28" s="30"/>
      <c r="Y28" s="14">
        <f t="shared" si="8"/>
        <v>0</v>
      </c>
      <c r="Z28" s="31">
        <f t="shared" si="5"/>
        <v>3664</v>
      </c>
      <c r="AA28" s="32">
        <f t="shared" si="9"/>
        <v>0.56859093730602106</v>
      </c>
      <c r="AB28" s="15"/>
      <c r="AC28" s="15"/>
    </row>
    <row r="29" spans="2:30" ht="15" x14ac:dyDescent="0.2">
      <c r="B29" s="3"/>
      <c r="C29" s="58"/>
      <c r="D29" s="59"/>
      <c r="E29" s="60"/>
      <c r="F29" s="9"/>
      <c r="G29" s="44" t="s">
        <v>29</v>
      </c>
      <c r="H29" s="9" t="s">
        <v>19</v>
      </c>
      <c r="I29" s="46">
        <v>3936</v>
      </c>
      <c r="J29" s="30">
        <v>3936</v>
      </c>
      <c r="K29" s="10">
        <v>423</v>
      </c>
      <c r="L29" s="29">
        <v>414</v>
      </c>
      <c r="M29" s="29">
        <v>533</v>
      </c>
      <c r="N29" s="29">
        <v>455</v>
      </c>
      <c r="O29" s="14">
        <f t="shared" si="7"/>
        <v>1825</v>
      </c>
      <c r="P29" s="56" t="s">
        <v>75</v>
      </c>
      <c r="Q29" s="30">
        <v>452</v>
      </c>
      <c r="R29" s="30">
        <v>458</v>
      </c>
      <c r="S29" s="30">
        <v>403</v>
      </c>
      <c r="T29" s="14">
        <f t="shared" si="2"/>
        <v>1313</v>
      </c>
      <c r="U29" s="30"/>
      <c r="V29" s="30"/>
      <c r="W29" s="29"/>
      <c r="X29" s="30"/>
      <c r="Y29" s="14">
        <f t="shared" si="8"/>
        <v>0</v>
      </c>
      <c r="Z29" s="31">
        <f t="shared" si="5"/>
        <v>3138</v>
      </c>
      <c r="AA29" s="32">
        <f t="shared" si="9"/>
        <v>0.7972560975609756</v>
      </c>
      <c r="AB29" s="15"/>
      <c r="AC29" s="15"/>
    </row>
    <row r="30" spans="2:30" ht="25.5" x14ac:dyDescent="0.2">
      <c r="B30" s="3"/>
      <c r="C30" s="58"/>
      <c r="D30" s="59"/>
      <c r="E30" s="60"/>
      <c r="F30" s="9"/>
      <c r="G30" s="44" t="s">
        <v>30</v>
      </c>
      <c r="H30" s="9" t="s">
        <v>19</v>
      </c>
      <c r="I30" s="46">
        <v>24984</v>
      </c>
      <c r="J30" s="30">
        <v>24984</v>
      </c>
      <c r="K30" s="10">
        <v>2588</v>
      </c>
      <c r="L30" s="29">
        <v>2548</v>
      </c>
      <c r="M30" s="29">
        <v>2975</v>
      </c>
      <c r="N30" s="29">
        <v>2418</v>
      </c>
      <c r="O30" s="14">
        <f t="shared" si="7"/>
        <v>10529</v>
      </c>
      <c r="P30" s="30">
        <v>3203</v>
      </c>
      <c r="Q30" s="30">
        <v>2946</v>
      </c>
      <c r="R30" s="30">
        <v>3266</v>
      </c>
      <c r="S30" s="30">
        <v>2912</v>
      </c>
      <c r="T30" s="14">
        <f t="shared" si="2"/>
        <v>12327</v>
      </c>
      <c r="U30" s="30"/>
      <c r="V30" s="30"/>
      <c r="W30" s="29"/>
      <c r="X30" s="30"/>
      <c r="Y30" s="14">
        <f t="shared" si="8"/>
        <v>0</v>
      </c>
      <c r="Z30" s="31">
        <f t="shared" si="5"/>
        <v>22856</v>
      </c>
      <c r="AA30" s="32">
        <f t="shared" si="9"/>
        <v>0.91482548831251997</v>
      </c>
      <c r="AB30" s="15"/>
      <c r="AC30" s="15"/>
    </row>
    <row r="31" spans="2:30" ht="15" x14ac:dyDescent="0.2">
      <c r="B31" s="3"/>
      <c r="C31" s="48"/>
      <c r="D31" s="49"/>
      <c r="E31" s="50"/>
      <c r="F31" s="9"/>
      <c r="G31" s="44" t="s">
        <v>31</v>
      </c>
      <c r="H31" s="9" t="s">
        <v>19</v>
      </c>
      <c r="I31" s="46">
        <v>1872</v>
      </c>
      <c r="J31" s="30">
        <v>1872</v>
      </c>
      <c r="K31" s="29">
        <v>92</v>
      </c>
      <c r="L31" s="29">
        <v>96</v>
      </c>
      <c r="M31" s="29">
        <v>90</v>
      </c>
      <c r="N31" s="29">
        <v>99</v>
      </c>
      <c r="O31" s="30">
        <f t="shared" si="7"/>
        <v>377</v>
      </c>
      <c r="P31" s="30">
        <v>151</v>
      </c>
      <c r="Q31" s="30">
        <v>100</v>
      </c>
      <c r="R31" s="30">
        <v>149</v>
      </c>
      <c r="S31" s="30">
        <v>156</v>
      </c>
      <c r="T31" s="30">
        <f t="shared" si="2"/>
        <v>556</v>
      </c>
      <c r="U31" s="30"/>
      <c r="V31" s="30"/>
      <c r="W31" s="29"/>
      <c r="X31" s="30"/>
      <c r="Y31" s="30"/>
      <c r="Z31" s="31">
        <f t="shared" si="5"/>
        <v>933</v>
      </c>
      <c r="AA31" s="32"/>
      <c r="AB31" s="15"/>
      <c r="AC31" s="15"/>
    </row>
    <row r="32" spans="2:30" ht="15" x14ac:dyDescent="0.2">
      <c r="B32" s="3"/>
      <c r="C32" s="58"/>
      <c r="D32" s="59"/>
      <c r="E32" s="60"/>
      <c r="F32" s="9"/>
      <c r="G32" s="44" t="s">
        <v>32</v>
      </c>
      <c r="H32" s="9" t="s">
        <v>19</v>
      </c>
      <c r="I32" s="46">
        <v>252</v>
      </c>
      <c r="J32" s="30">
        <v>252</v>
      </c>
      <c r="K32" s="10">
        <v>12</v>
      </c>
      <c r="L32" s="29">
        <v>3</v>
      </c>
      <c r="M32" s="29">
        <v>17</v>
      </c>
      <c r="N32" s="29">
        <v>6</v>
      </c>
      <c r="O32" s="14">
        <f t="shared" si="7"/>
        <v>38</v>
      </c>
      <c r="P32" s="30">
        <v>13</v>
      </c>
      <c r="Q32" s="30">
        <v>14</v>
      </c>
      <c r="R32" s="30">
        <v>34</v>
      </c>
      <c r="S32" s="30">
        <v>20</v>
      </c>
      <c r="T32" s="14">
        <f t="shared" si="2"/>
        <v>81</v>
      </c>
      <c r="U32" s="30"/>
      <c r="V32" s="30"/>
      <c r="W32" s="29"/>
      <c r="X32" s="30"/>
      <c r="Y32" s="14">
        <f t="shared" si="8"/>
        <v>0</v>
      </c>
      <c r="Z32" s="31">
        <f t="shared" si="5"/>
        <v>119</v>
      </c>
      <c r="AA32" s="32">
        <f t="shared" si="9"/>
        <v>0.47222222222222221</v>
      </c>
      <c r="AB32" s="15"/>
      <c r="AC32" s="15"/>
    </row>
    <row r="33" spans="2:29" ht="15" x14ac:dyDescent="0.2">
      <c r="B33" s="3"/>
      <c r="C33" s="58"/>
      <c r="D33" s="59"/>
      <c r="E33" s="60"/>
      <c r="F33" s="9"/>
      <c r="G33" s="52" t="s">
        <v>33</v>
      </c>
      <c r="H33" s="9" t="s">
        <v>19</v>
      </c>
      <c r="I33" s="46">
        <v>113760</v>
      </c>
      <c r="J33" s="30">
        <v>113760</v>
      </c>
      <c r="K33" s="10">
        <v>8880</v>
      </c>
      <c r="L33" s="29">
        <v>7601</v>
      </c>
      <c r="M33" s="29">
        <v>8023</v>
      </c>
      <c r="N33" s="29">
        <v>6888</v>
      </c>
      <c r="O33" s="14">
        <f t="shared" si="7"/>
        <v>31392</v>
      </c>
      <c r="P33" s="30">
        <v>8557</v>
      </c>
      <c r="Q33" s="30">
        <v>7999</v>
      </c>
      <c r="R33" s="30">
        <v>9683</v>
      </c>
      <c r="S33" s="30">
        <v>8815</v>
      </c>
      <c r="T33" s="14">
        <f t="shared" si="2"/>
        <v>35054</v>
      </c>
      <c r="U33" s="30"/>
      <c r="V33" s="30"/>
      <c r="W33" s="29"/>
      <c r="X33" s="30"/>
      <c r="Y33" s="14">
        <f t="shared" si="8"/>
        <v>0</v>
      </c>
      <c r="Z33" s="31">
        <f t="shared" si="5"/>
        <v>66446</v>
      </c>
      <c r="AA33" s="32">
        <f t="shared" si="9"/>
        <v>0.58408931082981719</v>
      </c>
      <c r="AB33" s="15"/>
      <c r="AC33" s="15"/>
    </row>
    <row r="34" spans="2:29" ht="15" x14ac:dyDescent="0.2">
      <c r="B34" s="3"/>
      <c r="C34" s="58"/>
      <c r="D34" s="59"/>
      <c r="E34" s="60"/>
      <c r="F34" s="9"/>
      <c r="G34" s="53" t="s">
        <v>34</v>
      </c>
      <c r="H34" s="33" t="s">
        <v>18</v>
      </c>
      <c r="I34" s="46">
        <v>35592</v>
      </c>
      <c r="J34" s="30">
        <v>35592</v>
      </c>
      <c r="K34" s="10">
        <v>3299</v>
      </c>
      <c r="L34" s="29">
        <v>3167</v>
      </c>
      <c r="M34" s="29">
        <v>3659</v>
      </c>
      <c r="N34" s="29">
        <v>2878</v>
      </c>
      <c r="O34" s="14">
        <f t="shared" si="7"/>
        <v>13003</v>
      </c>
      <c r="P34" s="30">
        <v>3856</v>
      </c>
      <c r="Q34" s="30">
        <v>3135</v>
      </c>
      <c r="R34" s="30">
        <v>3327</v>
      </c>
      <c r="S34" s="30">
        <v>3557</v>
      </c>
      <c r="T34" s="14">
        <f t="shared" si="2"/>
        <v>13875</v>
      </c>
      <c r="U34" s="30"/>
      <c r="V34" s="30"/>
      <c r="W34" s="29"/>
      <c r="X34" s="30"/>
      <c r="Y34" s="14">
        <f t="shared" si="8"/>
        <v>0</v>
      </c>
      <c r="Z34" s="31">
        <f t="shared" si="5"/>
        <v>26878</v>
      </c>
      <c r="AA34" s="32">
        <f t="shared" si="9"/>
        <v>0.75516970105641712</v>
      </c>
      <c r="AB34" s="15"/>
      <c r="AC34" s="15"/>
    </row>
    <row r="35" spans="2:29" ht="25.5" x14ac:dyDescent="0.2">
      <c r="B35" s="3"/>
      <c r="C35" s="58"/>
      <c r="D35" s="59"/>
      <c r="E35" s="60"/>
      <c r="F35" s="9"/>
      <c r="G35" s="54" t="s">
        <v>35</v>
      </c>
      <c r="H35" s="9" t="s">
        <v>19</v>
      </c>
      <c r="I35" s="46">
        <v>48</v>
      </c>
      <c r="J35" s="30">
        <v>48</v>
      </c>
      <c r="K35" s="10">
        <v>7</v>
      </c>
      <c r="L35" s="29">
        <v>4</v>
      </c>
      <c r="M35" s="29">
        <v>5</v>
      </c>
      <c r="N35" s="29">
        <v>11</v>
      </c>
      <c r="O35" s="14">
        <f t="shared" si="7"/>
        <v>27</v>
      </c>
      <c r="P35" s="30">
        <v>4</v>
      </c>
      <c r="Q35" s="30">
        <v>8</v>
      </c>
      <c r="R35" s="30">
        <v>1</v>
      </c>
      <c r="S35" s="30">
        <v>6</v>
      </c>
      <c r="T35" s="14">
        <f t="shared" si="2"/>
        <v>19</v>
      </c>
      <c r="U35" s="30"/>
      <c r="V35" s="30"/>
      <c r="W35" s="29"/>
      <c r="X35" s="30"/>
      <c r="Y35" s="14">
        <f t="shared" si="8"/>
        <v>0</v>
      </c>
      <c r="Z35" s="31">
        <f t="shared" si="5"/>
        <v>46</v>
      </c>
      <c r="AA35" s="32">
        <f t="shared" si="9"/>
        <v>0.95833333333333337</v>
      </c>
      <c r="AB35" s="15"/>
      <c r="AC35" s="15"/>
    </row>
    <row r="36" spans="2:29" ht="38.25" x14ac:dyDescent="0.2">
      <c r="B36" s="3"/>
      <c r="C36" s="58"/>
      <c r="D36" s="59"/>
      <c r="E36" s="60"/>
      <c r="F36" s="9"/>
      <c r="G36" s="55" t="s">
        <v>72</v>
      </c>
      <c r="H36" s="33" t="s">
        <v>18</v>
      </c>
      <c r="I36" s="46">
        <v>34740</v>
      </c>
      <c r="J36" s="30">
        <v>34740</v>
      </c>
      <c r="K36" s="10">
        <v>3385</v>
      </c>
      <c r="L36" s="29">
        <v>3157</v>
      </c>
      <c r="M36" s="29">
        <v>3659</v>
      </c>
      <c r="N36" s="29">
        <v>2870</v>
      </c>
      <c r="O36" s="14">
        <f t="shared" si="7"/>
        <v>13071</v>
      </c>
      <c r="P36" s="30">
        <v>3856</v>
      </c>
      <c r="Q36" s="30">
        <v>3126</v>
      </c>
      <c r="R36" s="30">
        <v>3325</v>
      </c>
      <c r="S36" s="30">
        <v>3549</v>
      </c>
      <c r="T36" s="14">
        <f t="shared" si="2"/>
        <v>13856</v>
      </c>
      <c r="U36" s="30"/>
      <c r="V36" s="30"/>
      <c r="W36" s="29"/>
      <c r="X36" s="30"/>
      <c r="Y36" s="14">
        <f t="shared" si="8"/>
        <v>0</v>
      </c>
      <c r="Z36" s="31">
        <f t="shared" si="5"/>
        <v>26927</v>
      </c>
      <c r="AA36" s="32">
        <f t="shared" si="9"/>
        <v>0.77510074841681065</v>
      </c>
      <c r="AB36" s="15"/>
      <c r="AC36" s="15"/>
    </row>
    <row r="37" spans="2:29" ht="22.5" customHeight="1" x14ac:dyDescent="0.2">
      <c r="B37" s="102" t="s">
        <v>73</v>
      </c>
      <c r="C37" s="103"/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4"/>
    </row>
    <row r="38" spans="2:29" x14ac:dyDescent="0.2">
      <c r="R38" s="7"/>
    </row>
  </sheetData>
  <mergeCells count="44">
    <mergeCell ref="B37:AC37"/>
    <mergeCell ref="F9:AC9"/>
    <mergeCell ref="F8:AC8"/>
    <mergeCell ref="B9:E9"/>
    <mergeCell ref="B7:AC7"/>
    <mergeCell ref="C19:E19"/>
    <mergeCell ref="C14:AC14"/>
    <mergeCell ref="C28:E28"/>
    <mergeCell ref="C36:E36"/>
    <mergeCell ref="C29:E29"/>
    <mergeCell ref="C26:E26"/>
    <mergeCell ref="C15:E15"/>
    <mergeCell ref="B13:E13"/>
    <mergeCell ref="C17:E17"/>
    <mergeCell ref="C18:E18"/>
    <mergeCell ref="C32:E32"/>
    <mergeCell ref="B1:AC1"/>
    <mergeCell ref="B4:D4"/>
    <mergeCell ref="B8:E8"/>
    <mergeCell ref="B10:E10"/>
    <mergeCell ref="E5:AC5"/>
    <mergeCell ref="E6:AC6"/>
    <mergeCell ref="B6:D6"/>
    <mergeCell ref="F10:AC10"/>
    <mergeCell ref="B2:AC2"/>
    <mergeCell ref="B3:D3"/>
    <mergeCell ref="B5:D5"/>
    <mergeCell ref="E3:AC3"/>
    <mergeCell ref="E4:AC4"/>
    <mergeCell ref="C33:E33"/>
    <mergeCell ref="C34:E34"/>
    <mergeCell ref="C35:E35"/>
    <mergeCell ref="B11:AB11"/>
    <mergeCell ref="F12:AC12"/>
    <mergeCell ref="F13:AC13"/>
    <mergeCell ref="C24:E24"/>
    <mergeCell ref="B12:E12"/>
    <mergeCell ref="C16:E16"/>
    <mergeCell ref="C21:E21"/>
    <mergeCell ref="C20:E20"/>
    <mergeCell ref="C25:E25"/>
    <mergeCell ref="C30:E30"/>
    <mergeCell ref="C23:E23"/>
    <mergeCell ref="C27:E27"/>
  </mergeCells>
  <printOptions horizontalCentered="1"/>
  <pageMargins left="0.19685039370078741" right="0" top="0.59055118110236227" bottom="0.39370078740157483" header="0.39370078740157483" footer="0.39370078740157483"/>
  <pageSetup scale="62" orientation="landscape" r:id="rId1"/>
  <headerFooter>
    <oddFooter>&amp;C&amp;9PLAN OPERATIVO ANUAL, 2025
&amp;P</oddFooter>
  </headerFooter>
  <rowBreaks count="2" manualBreakCount="2">
    <brk id="6" max="16383" man="1"/>
    <brk id="17" min="1" max="2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Débora Marisol Lemen Sánchez</dc:creator>
  <cp:lastModifiedBy>Débora Marisol Lemen Sánchez</cp:lastModifiedBy>
  <cp:lastPrinted>2025-08-29T15:06:53Z</cp:lastPrinted>
  <dcterms:created xsi:type="dcterms:W3CDTF">2019-01-08T14:24:40Z</dcterms:created>
  <dcterms:modified xsi:type="dcterms:W3CDTF">2025-09-01T17:08:16Z</dcterms:modified>
</cp:coreProperties>
</file>