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ownloads\"/>
    </mc:Choice>
  </mc:AlternateContent>
  <xr:revisionPtr revIDLastSave="0" documentId="8_{6058D315-A44A-4DAD-8142-F1E1291F4189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EJECUCION" sheetId="1" r:id="rId1"/>
  </sheets>
  <definedNames>
    <definedName name="_xlnm.Print_Area" localSheetId="0">EJECUCION!$B$1:$AJ$36</definedName>
    <definedName name="_xlnm.Print_Titles" localSheetId="0">EJECUCION!$1:$1</definedName>
  </definedNames>
  <calcPr calcId="191029"/>
</workbook>
</file>

<file path=xl/calcChain.xml><?xml version="1.0" encoding="utf-8"?>
<calcChain xmlns="http://schemas.openxmlformats.org/spreadsheetml/2006/main">
  <c r="S16" i="1" l="1"/>
  <c r="S17" i="1"/>
  <c r="S20" i="1"/>
  <c r="S18" i="1"/>
  <c r="T16" i="1" l="1"/>
  <c r="U16" i="1"/>
  <c r="T17" i="1"/>
  <c r="U17" i="1"/>
  <c r="AF21" i="1"/>
  <c r="AA21" i="1"/>
  <c r="V21" i="1"/>
  <c r="AG21" i="1" l="1"/>
  <c r="AH21" i="1" s="1"/>
  <c r="AF16" i="1"/>
  <c r="AA16" i="1"/>
  <c r="Q19" i="1" l="1"/>
  <c r="Q20" i="1"/>
  <c r="Q18" i="1"/>
  <c r="J18" i="1"/>
  <c r="J19" i="1"/>
  <c r="J20" i="1"/>
  <c r="V19" i="1"/>
  <c r="V20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R20" i="1"/>
  <c r="R18" i="1"/>
  <c r="V18" i="1" s="1"/>
  <c r="P17" i="1"/>
  <c r="O17" i="1"/>
  <c r="N17" i="1"/>
  <c r="M17" i="1"/>
  <c r="L17" i="1"/>
  <c r="K17" i="1"/>
  <c r="J17" i="1" s="1"/>
  <c r="P16" i="1"/>
  <c r="N16" i="1"/>
  <c r="M16" i="1"/>
  <c r="J16" i="1" l="1"/>
  <c r="Q16" i="1"/>
  <c r="Q17" i="1"/>
  <c r="R17" i="1"/>
  <c r="V17" i="1" s="1"/>
  <c r="R16" i="1"/>
  <c r="V16" i="1" s="1"/>
  <c r="AG16" i="1" s="1"/>
  <c r="AH16" i="1" s="1"/>
  <c r="AE17" i="1" l="1"/>
  <c r="AD17" i="1"/>
  <c r="AC17" i="1"/>
  <c r="AB17" i="1"/>
  <c r="Z17" i="1"/>
  <c r="Y17" i="1"/>
  <c r="Y43" i="1" s="1"/>
  <c r="X17" i="1"/>
  <c r="W17" i="1"/>
  <c r="I43" i="1"/>
  <c r="AF35" i="1"/>
  <c r="AF34" i="1"/>
  <c r="AF33" i="1"/>
  <c r="AF32" i="1"/>
  <c r="AF30" i="1"/>
  <c r="AF31" i="1"/>
  <c r="AF29" i="1"/>
  <c r="AF28" i="1"/>
  <c r="AF27" i="1"/>
  <c r="AF26" i="1"/>
  <c r="AF25" i="1"/>
  <c r="AF24" i="1"/>
  <c r="AF23" i="1"/>
  <c r="AF22" i="1"/>
  <c r="AF20" i="1"/>
  <c r="AF19" i="1"/>
  <c r="AF18" i="1"/>
  <c r="AA35" i="1"/>
  <c r="AA34" i="1"/>
  <c r="AA33" i="1"/>
  <c r="AA32" i="1"/>
  <c r="AA30" i="1"/>
  <c r="AA31" i="1"/>
  <c r="AA29" i="1"/>
  <c r="AA28" i="1"/>
  <c r="AA27" i="1"/>
  <c r="AA26" i="1"/>
  <c r="AA25" i="1"/>
  <c r="AA24" i="1"/>
  <c r="AA23" i="1"/>
  <c r="AG23" i="1" s="1"/>
  <c r="AA22" i="1"/>
  <c r="AA20" i="1"/>
  <c r="AA19" i="1"/>
  <c r="AA18" i="1"/>
  <c r="AA17" i="1" l="1"/>
  <c r="AE43" i="1"/>
  <c r="AC43" i="1"/>
  <c r="AD43" i="1"/>
  <c r="U43" i="1"/>
  <c r="W43" i="1"/>
  <c r="X43" i="1"/>
  <c r="S43" i="1"/>
  <c r="Z43" i="1"/>
  <c r="T43" i="1"/>
  <c r="AB43" i="1"/>
  <c r="AG31" i="1"/>
  <c r="AH31" i="1" s="1"/>
  <c r="AG30" i="1"/>
  <c r="AH30" i="1" s="1"/>
  <c r="AG32" i="1"/>
  <c r="AH32" i="1" s="1"/>
  <c r="AG29" i="1"/>
  <c r="AH29" i="1" s="1"/>
  <c r="AG35" i="1"/>
  <c r="AH35" i="1" s="1"/>
  <c r="AG18" i="1"/>
  <c r="AH18" i="1" s="1"/>
  <c r="AG19" i="1"/>
  <c r="AH19" i="1" s="1"/>
  <c r="AG20" i="1"/>
  <c r="AH20" i="1" s="1"/>
  <c r="AG27" i="1"/>
  <c r="AH27" i="1" s="1"/>
  <c r="AG28" i="1"/>
  <c r="AH28" i="1" s="1"/>
  <c r="AG33" i="1"/>
  <c r="AH33" i="1" s="1"/>
  <c r="AG34" i="1"/>
  <c r="AH34" i="1" s="1"/>
  <c r="AH23" i="1"/>
  <c r="AG24" i="1"/>
  <c r="AH24" i="1" s="1"/>
  <c r="AG25" i="1"/>
  <c r="AH25" i="1" s="1"/>
  <c r="AG26" i="1"/>
  <c r="AH26" i="1" s="1"/>
  <c r="AF17" i="1"/>
  <c r="AF43" i="1" l="1"/>
  <c r="V43" i="1"/>
  <c r="AA43" i="1"/>
  <c r="AG17" i="1"/>
  <c r="AH17" i="1" s="1"/>
  <c r="AG43" i="1" l="1"/>
  <c r="AH43" i="1" s="1"/>
  <c r="AI43" i="1"/>
  <c r="AK20" i="1" l="1"/>
  <c r="AK19" i="1"/>
  <c r="AK18" i="1"/>
  <c r="AK17" i="1" l="1"/>
  <c r="AK16" i="1" s="1"/>
</calcChain>
</file>

<file path=xl/sharedStrings.xml><?xml version="1.0" encoding="utf-8"?>
<sst xmlns="http://schemas.openxmlformats.org/spreadsheetml/2006/main" count="106" uniqueCount="84">
  <si>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</si>
  <si>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</si>
  <si>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</si>
  <si>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</si>
  <si>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</si>
  <si>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</si>
  <si>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</si>
  <si>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</si>
  <si>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</si>
  <si>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</si>
  <si>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</si>
  <si>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</si>
  <si>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</si>
  <si>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</si>
  <si>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</si>
  <si>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</si>
  <si>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</si>
  <si>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</si>
  <si>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</si>
  <si>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</si>
  <si>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</si>
  <si>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</si>
  <si>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</si>
  <si>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</si>
  <si>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</si>
  <si>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</si>
  <si>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</si>
  <si>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</si>
  <si>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</si>
  <si>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</si>
  <si>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</si>
  <si>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</si>
  <si>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</si>
  <si>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</si>
  <si>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</si>
  <si>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</si>
  <si>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</si>
  <si>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</si>
  <si>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</si>
  <si>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</si>
  <si>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</si>
  <si>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</si>
  <si>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</si>
  <si>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</si>
  <si>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</si>
  <si>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</si>
  <si>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</si>
  <si>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</si>
  <si>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</si>
  <si>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</si>
  <si>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</si>
  <si>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</si>
  <si>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</si>
  <si>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</si>
  <si>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</si>
  <si>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</si>
  <si>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</si>
  <si>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</si>
  <si>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</si>
  <si>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</si>
  <si>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</si>
  <si>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</si>
  <si>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</si>
  <si>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</si>
  <si>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</si>
  <si>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</si>
  <si>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</si>
  <si>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>EJECUCIÓN MENSUAL, CUATRIMESTRAL Y ANUAL,  POA 2026</t>
  </si>
  <si>
    <t xml:space="preserve">        MINISTERIO DE ECONOMÍA 
MATRIZ DE PLANIFICACIÓN, POA 2026</t>
  </si>
  <si>
    <t>PRESUPUESTO VIGENTE 2026     EN  Q.</t>
  </si>
  <si>
    <t>PROGRAMA 11: SERVICIOS REGISTRALES</t>
  </si>
  <si>
    <t xml:space="preserve">Para el 2030 se ha incrementado a 284,740 el número de personas individuales y jurídicas beneficiadas con servicios registrales (Línea base de 242,740 en 2023 a 284,740 en 2030).   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</si>
  <si>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</si>
  <si>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APROBADO MEDIANTE DECRETO 36-2024, LEY DE PRESUPUESTO GENERAL DE INGRESOS Y EGRESOS DEL ESTADO PARA EL EJERCICIO FISCAL 2025, VIGENTE PARA EL EJERCICIO FISCAL 2026</t>
  </si>
  <si>
    <t>MODIFICACIÓN DE META INICIAL</t>
  </si>
  <si>
    <t>META VIGENTE</t>
  </si>
  <si>
    <t>MODIFICACIÓN 029</t>
  </si>
  <si>
    <t>MODIFICACIÓN 021</t>
  </si>
  <si>
    <t>MODIFICACIÓN 027</t>
  </si>
  <si>
    <t>DISMINUCIÓN POR CEDER PRESUPUESTO</t>
  </si>
  <si>
    <t>MODIFICACIÓN POR AUMENTO PRESUPUESTARIOS</t>
  </si>
  <si>
    <t>0</t>
  </si>
  <si>
    <t>% DE EJECUCIÓN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</si>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</sst>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ndara"/>
      <family val="2"/>
    </font>
    <font>
      <b/>
      <sz val="12"/>
      <color rgb="FFFFFF00"/>
      <name val="Times New Roman"/>
      <family val="1"/>
    </font>
    <font>
      <b/>
      <i/>
      <sz val="11"/>
      <color theme="1"/>
      <name val="Candara"/>
      <family val="2"/>
    </font>
    <font>
      <b/>
      <sz val="10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5" fillId="0" borderId="0">
      <alignment vertical="top"/>
    </xf>
    <xf numFmtId="43" fontId="15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7" fillId="2" borderId="1" xfId="1" applyNumberFormat="1" applyFont="1" applyFill="1" applyBorder="1" applyAlignment="1">
      <alignment horizontal="center" vertical="top" wrapText="1"/>
    </xf>
    <xf numFmtId="4" fontId="10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9" fontId="7" fillId="2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/>
    <xf numFmtId="3" fontId="3" fillId="2" borderId="4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 wrapText="1"/>
    </xf>
    <xf numFmtId="3" fontId="11" fillId="2" borderId="1" xfId="0" applyNumberFormat="1" applyFont="1" applyFill="1" applyBorder="1" applyAlignment="1">
      <alignment horizontal="justify" vertical="top" wrapText="1"/>
    </xf>
    <xf numFmtId="0" fontId="13" fillId="9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3" fillId="2" borderId="5" xfId="4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horizontal="center" vertical="top" wrapText="1"/>
    </xf>
    <xf numFmtId="0" fontId="4" fillId="2" borderId="0" xfId="1" applyFont="1" applyFill="1" applyBorder="1"/>
    <xf numFmtId="0" fontId="4" fillId="0" borderId="0" xfId="1" applyFont="1" applyFill="1" applyBorder="1"/>
    <xf numFmtId="0" fontId="4" fillId="5" borderId="0" xfId="1" applyFont="1" applyFill="1" applyBorder="1"/>
    <xf numFmtId="0" fontId="5" fillId="3" borderId="8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0" borderId="0" xfId="1" applyFont="1" applyBorder="1"/>
    <xf numFmtId="0" fontId="7" fillId="3" borderId="7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left" vertical="center" wrapText="1"/>
    </xf>
    <xf numFmtId="3" fontId="4" fillId="0" borderId="0" xfId="1" applyNumberFormat="1" applyFont="1" applyBorder="1"/>
    <xf numFmtId="0" fontId="4" fillId="2" borderId="0" xfId="1" applyFont="1" applyFill="1" applyBorder="1" applyAlignment="1">
      <alignment vertical="top"/>
    </xf>
    <xf numFmtId="43" fontId="4" fillId="0" borderId="0" xfId="9" applyFont="1" applyBorder="1"/>
    <xf numFmtId="3" fontId="4" fillId="2" borderId="0" xfId="1" applyNumberFormat="1" applyFont="1" applyFill="1" applyBorder="1"/>
    <xf numFmtId="0" fontId="22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4" fontId="18" fillId="10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9" fontId="6" fillId="3" borderId="1" xfId="11" applyFont="1" applyFill="1" applyBorder="1" applyAlignment="1">
      <alignment horizontal="center" vertical="center" wrapText="1"/>
    </xf>
    <xf numFmtId="3" fontId="23" fillId="7" borderId="1" xfId="1" applyNumberFormat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4" fillId="3" borderId="7" xfId="1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4" fillId="0" borderId="0" xfId="1"/>
    <xf numFmtId="3" fontId="4" fillId="0" borderId="0" xfId="1" applyNumberFormat="1"/>
    <xf numFmtId="3" fontId="23" fillId="0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10" fillId="0" borderId="1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 wrapText="1"/>
    </xf>
    <xf numFmtId="0" fontId="13" fillId="11" borderId="1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left" vertical="center" wrapText="1"/>
    </xf>
    <xf numFmtId="0" fontId="19" fillId="8" borderId="6" xfId="1" applyFont="1" applyFill="1" applyBorder="1" applyAlignment="1">
      <alignment horizontal="left" vertical="center" wrapText="1"/>
    </xf>
    <xf numFmtId="0" fontId="19" fillId="8" borderId="5" xfId="1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vertical="top" wrapText="1"/>
    </xf>
    <xf numFmtId="0" fontId="21" fillId="2" borderId="6" xfId="0" applyFont="1" applyFill="1" applyBorder="1" applyAlignment="1">
      <alignment vertical="top" wrapText="1"/>
    </xf>
    <xf numFmtId="0" fontId="21" fillId="2" borderId="5" xfId="0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left" vertical="center" wrapText="1"/>
    </xf>
    <xf numFmtId="0" fontId="2" fillId="10" borderId="4" xfId="1" applyFont="1" applyFill="1" applyBorder="1" applyAlignment="1">
      <alignment horizontal="left" vertical="center" wrapText="1"/>
    </xf>
    <xf numFmtId="0" fontId="2" fillId="10" borderId="6" xfId="1" applyFont="1" applyFill="1" applyBorder="1" applyAlignment="1">
      <alignment horizontal="left" vertical="center" wrapText="1"/>
    </xf>
    <xf numFmtId="0" fontId="2" fillId="10" borderId="5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justify" wrapText="1"/>
    </xf>
    <xf numFmtId="0" fontId="8" fillId="2" borderId="1" xfId="1" applyFont="1" applyFill="1" applyBorder="1" applyAlignment="1">
      <alignment horizontal="center" vertical="top" wrapText="1"/>
    </xf>
    <xf numFmtId="0" fontId="16" fillId="8" borderId="4" xfId="1" applyFont="1" applyFill="1" applyBorder="1" applyAlignment="1">
      <alignment horizontal="center" vertical="center" wrapText="1"/>
    </xf>
    <xf numFmtId="0" fontId="16" fillId="8" borderId="6" xfId="1" applyFont="1" applyFill="1" applyBorder="1" applyAlignment="1">
      <alignment horizontal="center" vertical="center" wrapText="1"/>
    </xf>
    <xf numFmtId="0" fontId="16" fillId="8" borderId="5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left" vertical="center" wrapText="1"/>
    </xf>
    <xf numFmtId="0" fontId="16" fillId="8" borderId="6" xfId="1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horizontal="center" vertical="top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justify" vertical="justify" wrapText="1"/>
    </xf>
    <xf numFmtId="0" fontId="14" fillId="2" borderId="6" xfId="0" applyFont="1" applyFill="1" applyBorder="1" applyAlignment="1">
      <alignment horizontal="justify" vertical="justify" wrapText="1"/>
    </xf>
    <xf numFmtId="0" fontId="14" fillId="2" borderId="5" xfId="0" applyFont="1" applyFill="1" applyBorder="1" applyAlignment="1">
      <alignment horizontal="justify" vertical="justify" wrapText="1"/>
    </xf>
    <xf numFmtId="0" fontId="20" fillId="2" borderId="4" xfId="0" applyFont="1" applyFill="1" applyBorder="1" applyAlignment="1">
      <alignment horizontal="justify" vertical="justify" wrapText="1"/>
    </xf>
    <xf numFmtId="0" fontId="20" fillId="2" borderId="6" xfId="0" applyFont="1" applyFill="1" applyBorder="1" applyAlignment="1">
      <alignment horizontal="justify" vertical="justify" wrapText="1"/>
    </xf>
    <xf numFmtId="0" fontId="20" fillId="2" borderId="5" xfId="0" applyFont="1" applyFill="1" applyBorder="1" applyAlignment="1">
      <alignment horizontal="justify" vertical="justify" wrapText="1"/>
    </xf>
    <xf numFmtId="0" fontId="14" fillId="0" borderId="4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</cellXfs>
  <cellStyles count="12">
    <cellStyle name="Estilo 1" xfId="10" xr:uid="{00000000-0005-0000-0000-000000000000}"/>
    <cellStyle name="Millares" xfId="9" builtinId="3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" xfId="11" builtinId="5"/>
    <cellStyle name="Porcentaje 2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462163</xdr:colOff>
      <xdr:row>1</xdr:row>
      <xdr:rowOff>185453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7"/>
  <sheetViews>
    <sheetView showGridLines="0" showZeros="0" tabSelected="1" topLeftCell="B11" zoomScale="90" zoomScaleNormal="90" zoomScaleSheetLayoutView="120" zoomScalePageLayoutView="70" workbookViewId="0">
      <selection activeCell="AG16" sqref="AG16"/>
    </sheetView>
  </sheetViews>
  <sheetFormatPr baseColWidth="10" defaultColWidth="11.42578125" defaultRowHeight="12.75" x14ac:dyDescent="0.2"/>
  <cols>
    <col min="1" max="1" width="8.42578125" style="37" hidden="1" customWidth="1"/>
    <col min="2" max="2" width="4.140625" style="37" customWidth="1"/>
    <col min="3" max="3" width="12.28515625" style="37" customWidth="1"/>
    <col min="4" max="4" width="2.85546875" style="37" customWidth="1"/>
    <col min="5" max="5" width="9" style="37" customWidth="1"/>
    <col min="6" max="6" width="24.42578125" style="37" customWidth="1"/>
    <col min="7" max="7" width="28" style="37" customWidth="1"/>
    <col min="8" max="8" width="12.7109375" style="37" customWidth="1"/>
    <col min="9" max="9" width="8.28515625" style="37" bestFit="1" customWidth="1"/>
    <col min="10" max="10" width="9.5703125" style="58" bestFit="1" customWidth="1"/>
    <col min="11" max="11" width="17.5703125" style="37" hidden="1" customWidth="1"/>
    <col min="12" max="15" width="17.85546875" style="58" hidden="1" customWidth="1"/>
    <col min="16" max="16" width="19.7109375" style="58" hidden="1" customWidth="1"/>
    <col min="17" max="17" width="14.7109375" style="58" hidden="1" customWidth="1"/>
    <col min="18" max="18" width="6.140625" style="58" customWidth="1"/>
    <col min="19" max="19" width="7.140625" style="37" customWidth="1"/>
    <col min="20" max="20" width="7.42578125" style="37" customWidth="1"/>
    <col min="21" max="21" width="7.7109375" style="37" customWidth="1"/>
    <col min="22" max="22" width="14.85546875" style="37" bestFit="1" customWidth="1"/>
    <col min="23" max="26" width="7.85546875" style="37" hidden="1" customWidth="1"/>
    <col min="27" max="27" width="16" style="37" hidden="1" customWidth="1"/>
    <col min="28" max="31" width="7.85546875" style="37" hidden="1" customWidth="1"/>
    <col min="32" max="32" width="16" style="37" hidden="1" customWidth="1"/>
    <col min="33" max="33" width="13.42578125" style="37" bestFit="1" customWidth="1"/>
    <col min="34" max="34" width="14.28515625" style="37" customWidth="1"/>
    <col min="35" max="35" width="15" style="37" customWidth="1"/>
    <col min="36" max="36" width="24.140625" style="37" customWidth="1"/>
    <col min="37" max="37" width="27.140625" style="37" hidden="1" customWidth="1"/>
    <col min="38" max="39" width="13.5703125" style="37" bestFit="1" customWidth="1"/>
    <col min="40" max="16384" width="11.42578125" style="37"/>
  </cols>
  <sheetData>
    <row r="1" spans="1:37" ht="45.75" customHeight="1" x14ac:dyDescent="0.2">
      <c r="B1" s="102" t="s">
        <v>68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4"/>
    </row>
    <row r="2" spans="1:37" s="33" customFormat="1" ht="24" customHeight="1" x14ac:dyDescent="0.2">
      <c r="A2" s="31"/>
      <c r="B2" s="77" t="s">
        <v>59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32"/>
    </row>
    <row r="3" spans="1:37" s="31" customFormat="1" ht="29.25" customHeight="1" x14ac:dyDescent="0.2">
      <c r="B3" s="78" t="s">
        <v>48</v>
      </c>
      <c r="C3" s="78"/>
      <c r="D3" s="78"/>
      <c r="E3" s="80" t="s">
        <v>0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</row>
    <row r="4" spans="1:37" s="31" customFormat="1" ht="14.25" x14ac:dyDescent="0.2">
      <c r="B4" s="79" t="s">
        <v>49</v>
      </c>
      <c r="C4" s="79"/>
      <c r="D4" s="79"/>
      <c r="E4" s="81" t="s">
        <v>1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7" s="31" customFormat="1" ht="30.75" customHeight="1" x14ac:dyDescent="0.2">
      <c r="B5" s="79" t="s">
        <v>50</v>
      </c>
      <c r="C5" s="79"/>
      <c r="D5" s="79"/>
      <c r="E5" s="108" t="s">
        <v>35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0"/>
    </row>
    <row r="6" spans="1:37" s="31" customFormat="1" ht="255" customHeight="1" x14ac:dyDescent="0.2">
      <c r="B6" s="114" t="s">
        <v>2</v>
      </c>
      <c r="C6" s="115"/>
      <c r="D6" s="116"/>
      <c r="E6" s="111" t="s">
        <v>66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3"/>
    </row>
    <row r="7" spans="1:37" ht="27.95" customHeight="1" x14ac:dyDescent="0.2">
      <c r="B7" s="74" t="s">
        <v>70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37" s="31" customFormat="1" ht="24" customHeight="1" x14ac:dyDescent="0.2">
      <c r="B8" s="73" t="s">
        <v>43</v>
      </c>
      <c r="C8" s="73"/>
      <c r="D8" s="73"/>
      <c r="E8" s="73"/>
      <c r="F8" s="70" t="s">
        <v>51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</row>
    <row r="9" spans="1:37" s="31" customFormat="1" ht="25.5" customHeight="1" x14ac:dyDescent="0.2">
      <c r="B9" s="73" t="s">
        <v>36</v>
      </c>
      <c r="C9" s="73"/>
      <c r="D9" s="73"/>
      <c r="E9" s="73"/>
      <c r="F9" s="120" t="s">
        <v>71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</row>
    <row r="10" spans="1:37" s="41" customFormat="1" ht="23.25" customHeight="1" x14ac:dyDescent="0.25">
      <c r="B10" s="105" t="s">
        <v>52</v>
      </c>
      <c r="C10" s="106"/>
      <c r="D10" s="106"/>
      <c r="E10" s="107"/>
      <c r="F10" s="117" t="s">
        <v>58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9"/>
    </row>
    <row r="11" spans="1:37" s="31" customFormat="1" ht="21.75" customHeight="1" x14ac:dyDescent="0.2">
      <c r="B11" s="86" t="s">
        <v>55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39"/>
    </row>
    <row r="12" spans="1:37" s="31" customFormat="1" ht="31.5" customHeight="1" x14ac:dyDescent="0.2">
      <c r="B12" s="94" t="s">
        <v>44</v>
      </c>
      <c r="C12" s="94"/>
      <c r="D12" s="94"/>
      <c r="E12" s="94"/>
      <c r="F12" s="88" t="s">
        <v>54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90"/>
    </row>
    <row r="13" spans="1:37" s="31" customFormat="1" ht="24.75" customHeight="1" x14ac:dyDescent="0.2">
      <c r="B13" s="94" t="s">
        <v>45</v>
      </c>
      <c r="C13" s="94"/>
      <c r="D13" s="94"/>
      <c r="E13" s="94"/>
      <c r="F13" s="91" t="s">
        <v>46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3"/>
    </row>
    <row r="14" spans="1:37" ht="21" customHeight="1" x14ac:dyDescent="0.2">
      <c r="B14" s="21"/>
      <c r="C14" s="83" t="s">
        <v>67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5"/>
    </row>
    <row r="15" spans="1:37" ht="61.5" customHeight="1" x14ac:dyDescent="0.2">
      <c r="B15" s="34" t="s">
        <v>47</v>
      </c>
      <c r="C15" s="99" t="s">
        <v>37</v>
      </c>
      <c r="D15" s="100"/>
      <c r="E15" s="101"/>
      <c r="F15" s="35" t="s">
        <v>38</v>
      </c>
      <c r="G15" s="45" t="s">
        <v>4</v>
      </c>
      <c r="H15" s="45" t="s">
        <v>3</v>
      </c>
      <c r="I15" s="46" t="s">
        <v>39</v>
      </c>
      <c r="J15" s="54" t="s">
        <v>53</v>
      </c>
      <c r="K15" s="46" t="s">
        <v>74</v>
      </c>
      <c r="L15" s="55" t="s">
        <v>76</v>
      </c>
      <c r="M15" s="55" t="s">
        <v>77</v>
      </c>
      <c r="N15" s="55" t="s">
        <v>78</v>
      </c>
      <c r="O15" s="55" t="s">
        <v>79</v>
      </c>
      <c r="P15" s="55" t="s">
        <v>80</v>
      </c>
      <c r="Q15" s="54" t="s">
        <v>75</v>
      </c>
      <c r="R15" s="56" t="s">
        <v>5</v>
      </c>
      <c r="S15" s="47" t="s">
        <v>6</v>
      </c>
      <c r="T15" s="47" t="s">
        <v>7</v>
      </c>
      <c r="U15" s="47" t="s">
        <v>8</v>
      </c>
      <c r="V15" s="38" t="s">
        <v>72</v>
      </c>
      <c r="W15" s="44" t="s">
        <v>9</v>
      </c>
      <c r="X15" s="44" t="s">
        <v>10</v>
      </c>
      <c r="Y15" s="44" t="s">
        <v>11</v>
      </c>
      <c r="Z15" s="44" t="s">
        <v>12</v>
      </c>
      <c r="AA15" s="38" t="s">
        <v>56</v>
      </c>
      <c r="AB15" s="44" t="s">
        <v>13</v>
      </c>
      <c r="AC15" s="44" t="s">
        <v>14</v>
      </c>
      <c r="AD15" s="44" t="s">
        <v>15</v>
      </c>
      <c r="AE15" s="44" t="s">
        <v>16</v>
      </c>
      <c r="AF15" s="38" t="s">
        <v>57</v>
      </c>
      <c r="AG15" s="38" t="s">
        <v>40</v>
      </c>
      <c r="AH15" s="38" t="s">
        <v>41</v>
      </c>
      <c r="AI15" s="38" t="s">
        <v>69</v>
      </c>
      <c r="AJ15" s="38" t="s">
        <v>42</v>
      </c>
    </row>
    <row r="16" spans="1:37" ht="80.25" customHeight="1" x14ac:dyDescent="0.2">
      <c r="B16" s="8">
        <v>3</v>
      </c>
      <c r="C16" s="95" t="s">
        <v>61</v>
      </c>
      <c r="D16" s="95"/>
      <c r="E16" s="95"/>
      <c r="F16" s="36"/>
      <c r="G16" s="14"/>
      <c r="H16" s="48" t="s">
        <v>17</v>
      </c>
      <c r="I16" s="4">
        <v>192708</v>
      </c>
      <c r="J16" s="4">
        <f>+I16+K16+L16+M16+O16+N16</f>
        <v>208804</v>
      </c>
      <c r="K16" s="4">
        <v>58013</v>
      </c>
      <c r="L16" s="19">
        <v>8889</v>
      </c>
      <c r="M16" s="19">
        <f>+M18+M19+M20</f>
        <v>3409</v>
      </c>
      <c r="N16" s="19">
        <f>+N18+N19+N20</f>
        <v>7</v>
      </c>
      <c r="O16" s="19">
        <v>-54222</v>
      </c>
      <c r="P16" s="19">
        <f>+P18+P19+P20</f>
        <v>33138</v>
      </c>
      <c r="Q16" s="19">
        <f>+Q18+Q19+Q20</f>
        <v>241942</v>
      </c>
      <c r="R16" s="19">
        <f>SUM(R18:R20)</f>
        <v>18499</v>
      </c>
      <c r="S16" s="19">
        <f>SUM(S18:S20)</f>
        <v>19599</v>
      </c>
      <c r="T16" s="19">
        <f t="shared" ref="T16:U16" si="0">SUM(T18:T20)</f>
        <v>0</v>
      </c>
      <c r="U16" s="19">
        <f t="shared" si="0"/>
        <v>0</v>
      </c>
      <c r="V16" s="19">
        <f>+R16+S16+T16+U16</f>
        <v>38098</v>
      </c>
      <c r="W16" s="19"/>
      <c r="X16" s="19"/>
      <c r="Y16" s="19"/>
      <c r="Z16" s="19"/>
      <c r="AA16" s="19">
        <f>+W16+X16+Y16+Z16</f>
        <v>0</v>
      </c>
      <c r="AB16" s="19"/>
      <c r="AC16" s="19"/>
      <c r="AD16" s="19"/>
      <c r="AE16" s="19"/>
      <c r="AF16" s="19">
        <f t="shared" ref="AF16:AF35" si="1">+AB16+AC16+AD16+AE16</f>
        <v>0</v>
      </c>
      <c r="AG16" s="19">
        <f>+V16+AA16+AF16</f>
        <v>38098</v>
      </c>
      <c r="AH16" s="10">
        <f>SUM(AG16/J16)</f>
        <v>0.18245819045612152</v>
      </c>
      <c r="AI16" s="66">
        <v>56455403</v>
      </c>
      <c r="AJ16" s="65" t="s">
        <v>82</v>
      </c>
      <c r="AK16" s="15">
        <f>SUM(AK17:AK19)</f>
        <v>17298</v>
      </c>
    </row>
    <row r="17" spans="2:37" ht="75.75" customHeight="1" x14ac:dyDescent="0.2">
      <c r="B17" s="11"/>
      <c r="C17" s="82"/>
      <c r="D17" s="82"/>
      <c r="E17" s="82"/>
      <c r="F17" s="16" t="s">
        <v>62</v>
      </c>
      <c r="G17" s="14"/>
      <c r="H17" s="1" t="s">
        <v>17</v>
      </c>
      <c r="I17" s="4">
        <v>192708</v>
      </c>
      <c r="J17" s="4">
        <f t="shared" ref="J17:J20" si="2">+I17+K17+L17+M17+O17+N17</f>
        <v>208804</v>
      </c>
      <c r="K17" s="4">
        <f t="shared" ref="K17:P17" si="3">+K18+K19+K20</f>
        <v>58013</v>
      </c>
      <c r="L17" s="19">
        <f t="shared" si="3"/>
        <v>8889</v>
      </c>
      <c r="M17" s="19">
        <f t="shared" si="3"/>
        <v>3409</v>
      </c>
      <c r="N17" s="19">
        <f>+N18+N19+N20</f>
        <v>7</v>
      </c>
      <c r="O17" s="19">
        <f t="shared" si="3"/>
        <v>-54222</v>
      </c>
      <c r="P17" s="19">
        <f t="shared" si="3"/>
        <v>33138</v>
      </c>
      <c r="Q17" s="19">
        <f>+Q18+Q19+Q20</f>
        <v>241942</v>
      </c>
      <c r="R17" s="4">
        <f>SUM(R18:R20)</f>
        <v>18499</v>
      </c>
      <c r="S17" s="4">
        <f>SUM(S18:S20)</f>
        <v>19599</v>
      </c>
      <c r="T17" s="4">
        <f t="shared" ref="T17:U17" si="4">SUM(T18:T20)</f>
        <v>0</v>
      </c>
      <c r="U17" s="4">
        <f t="shared" si="4"/>
        <v>0</v>
      </c>
      <c r="V17" s="19">
        <f t="shared" ref="V17:V35" si="5">+R17+S17+T17+U17</f>
        <v>38098</v>
      </c>
      <c r="W17" s="4">
        <f t="shared" ref="W17:Z17" si="6">+W18+W19+W20</f>
        <v>0</v>
      </c>
      <c r="X17" s="4">
        <f t="shared" si="6"/>
        <v>0</v>
      </c>
      <c r="Y17" s="4">
        <f t="shared" si="6"/>
        <v>0</v>
      </c>
      <c r="Z17" s="4">
        <f t="shared" si="6"/>
        <v>0</v>
      </c>
      <c r="AA17" s="19">
        <f>+W17+X17+Y17+Z17</f>
        <v>0</v>
      </c>
      <c r="AB17" s="4">
        <f t="shared" ref="AB17:AE17" si="7">+AB18+AB19+AB20</f>
        <v>0</v>
      </c>
      <c r="AC17" s="4">
        <f t="shared" si="7"/>
        <v>0</v>
      </c>
      <c r="AD17" s="4">
        <f t="shared" si="7"/>
        <v>0</v>
      </c>
      <c r="AE17" s="4">
        <f t="shared" si="7"/>
        <v>0</v>
      </c>
      <c r="AF17" s="19">
        <f t="shared" si="1"/>
        <v>0</v>
      </c>
      <c r="AG17" s="19">
        <f t="shared" ref="AG17:AG35" si="8">+V17+AA17+AF17</f>
        <v>38098</v>
      </c>
      <c r="AH17" s="10">
        <f t="shared" ref="AH17:AH35" si="9">SUM(AG17/J17)</f>
        <v>0.18245819045612152</v>
      </c>
      <c r="AI17" s="66">
        <v>56455403</v>
      </c>
      <c r="AJ17" s="65" t="s">
        <v>82</v>
      </c>
      <c r="AK17" s="15">
        <f>SUM(AK18:AK20)</f>
        <v>12097</v>
      </c>
    </row>
    <row r="18" spans="2:37" ht="41.25" customHeight="1" x14ac:dyDescent="0.2">
      <c r="B18" s="11"/>
      <c r="C18" s="82"/>
      <c r="D18" s="82"/>
      <c r="E18" s="82"/>
      <c r="F18" s="18"/>
      <c r="G18" s="13" t="s">
        <v>63</v>
      </c>
      <c r="H18" s="3" t="s">
        <v>17</v>
      </c>
      <c r="I18" s="4">
        <v>57813</v>
      </c>
      <c r="J18" s="4">
        <f t="shared" si="2"/>
        <v>52232</v>
      </c>
      <c r="K18" s="19">
        <v>12013</v>
      </c>
      <c r="L18" s="19">
        <v>594</v>
      </c>
      <c r="M18" s="19">
        <v>409</v>
      </c>
      <c r="N18" s="19">
        <v>3</v>
      </c>
      <c r="O18" s="19">
        <v>-18600</v>
      </c>
      <c r="P18" s="19">
        <v>11342</v>
      </c>
      <c r="Q18" s="19">
        <f>+I18+K18+L18+M18+N18+O18+P18</f>
        <v>63574</v>
      </c>
      <c r="R18" s="4">
        <f>1046+1507</f>
        <v>2553</v>
      </c>
      <c r="S18" s="4">
        <f>1025+1529</f>
        <v>2554</v>
      </c>
      <c r="T18" s="4"/>
      <c r="U18" s="4"/>
      <c r="V18" s="19">
        <f t="shared" si="5"/>
        <v>5107</v>
      </c>
      <c r="W18" s="4"/>
      <c r="X18" s="4"/>
      <c r="Y18" s="4"/>
      <c r="Z18" s="4"/>
      <c r="AA18" s="19">
        <f t="shared" ref="AA18:AA35" si="10">+W18+X18+Y18+Z18</f>
        <v>0</v>
      </c>
      <c r="AB18" s="4"/>
      <c r="AC18" s="4"/>
      <c r="AD18" s="4"/>
      <c r="AE18" s="4"/>
      <c r="AF18" s="19">
        <f t="shared" si="1"/>
        <v>0</v>
      </c>
      <c r="AG18" s="19">
        <f t="shared" si="8"/>
        <v>5107</v>
      </c>
      <c r="AH18" s="10">
        <f t="shared" si="9"/>
        <v>9.7775310154694442E-2</v>
      </c>
      <c r="AI18" s="17"/>
      <c r="AJ18" s="64"/>
      <c r="AK18" s="15">
        <f>593+594</f>
        <v>1187</v>
      </c>
    </row>
    <row r="19" spans="2:37" ht="29.25" customHeight="1" x14ac:dyDescent="0.2">
      <c r="B19" s="11"/>
      <c r="C19" s="82"/>
      <c r="D19" s="82"/>
      <c r="E19" s="82"/>
      <c r="F19" s="9"/>
      <c r="G19" s="23" t="s">
        <v>20</v>
      </c>
      <c r="H19" s="3" t="s">
        <v>17</v>
      </c>
      <c r="I19" s="4">
        <v>38541</v>
      </c>
      <c r="J19" s="4">
        <f t="shared" si="2"/>
        <v>38042</v>
      </c>
      <c r="K19" s="19">
        <v>8000</v>
      </c>
      <c r="L19" s="19">
        <v>2000</v>
      </c>
      <c r="M19" s="19">
        <v>1500</v>
      </c>
      <c r="N19" s="19">
        <v>1</v>
      </c>
      <c r="O19" s="19">
        <v>-12000</v>
      </c>
      <c r="P19" s="19">
        <v>8138</v>
      </c>
      <c r="Q19" s="19">
        <f t="shared" ref="Q19:Q20" si="11">+I19+K19+L19+M19+N19+O19+P19</f>
        <v>46180</v>
      </c>
      <c r="R19" s="4">
        <v>2987</v>
      </c>
      <c r="S19" s="4">
        <v>3273</v>
      </c>
      <c r="T19" s="4"/>
      <c r="U19" s="4"/>
      <c r="V19" s="19">
        <f t="shared" si="5"/>
        <v>6260</v>
      </c>
      <c r="W19" s="4"/>
      <c r="X19" s="4"/>
      <c r="Y19" s="4"/>
      <c r="Z19" s="4"/>
      <c r="AA19" s="19">
        <f t="shared" si="10"/>
        <v>0</v>
      </c>
      <c r="AB19" s="4"/>
      <c r="AC19" s="4"/>
      <c r="AD19" s="4"/>
      <c r="AE19" s="4"/>
      <c r="AF19" s="19">
        <f t="shared" si="1"/>
        <v>0</v>
      </c>
      <c r="AG19" s="19">
        <f t="shared" si="8"/>
        <v>6260</v>
      </c>
      <c r="AH19" s="10">
        <f t="shared" si="9"/>
        <v>0.16455496556437621</v>
      </c>
      <c r="AI19" s="2"/>
      <c r="AJ19" s="64"/>
      <c r="AK19" s="15">
        <f>2007+2007</f>
        <v>4014</v>
      </c>
    </row>
    <row r="20" spans="2:37" ht="25.5" x14ac:dyDescent="0.2">
      <c r="B20" s="11"/>
      <c r="C20" s="96"/>
      <c r="D20" s="97"/>
      <c r="E20" s="98"/>
      <c r="F20" s="12"/>
      <c r="G20" s="23" t="s">
        <v>64</v>
      </c>
      <c r="H20" s="3" t="s">
        <v>17</v>
      </c>
      <c r="I20" s="4">
        <v>96354</v>
      </c>
      <c r="J20" s="4">
        <f t="shared" si="2"/>
        <v>118530</v>
      </c>
      <c r="K20" s="19">
        <v>38000</v>
      </c>
      <c r="L20" s="19">
        <v>6295</v>
      </c>
      <c r="M20" s="19">
        <v>1500</v>
      </c>
      <c r="N20" s="19">
        <v>3</v>
      </c>
      <c r="O20" s="19">
        <v>-23622</v>
      </c>
      <c r="P20" s="19">
        <v>13658</v>
      </c>
      <c r="Q20" s="19">
        <f t="shared" si="11"/>
        <v>132188</v>
      </c>
      <c r="R20" s="4">
        <f>5647+7312</f>
        <v>12959</v>
      </c>
      <c r="S20" s="4">
        <f>5960+7812</f>
        <v>13772</v>
      </c>
      <c r="T20" s="4"/>
      <c r="U20" s="4"/>
      <c r="V20" s="19">
        <f t="shared" si="5"/>
        <v>26731</v>
      </c>
      <c r="W20" s="4"/>
      <c r="X20" s="4"/>
      <c r="Y20" s="4"/>
      <c r="Z20" s="4"/>
      <c r="AA20" s="19">
        <f t="shared" si="10"/>
        <v>0</v>
      </c>
      <c r="AB20" s="4"/>
      <c r="AC20" s="4"/>
      <c r="AD20" s="4"/>
      <c r="AE20" s="4"/>
      <c r="AF20" s="19">
        <f t="shared" si="1"/>
        <v>0</v>
      </c>
      <c r="AG20" s="19">
        <f t="shared" si="8"/>
        <v>26731</v>
      </c>
      <c r="AH20" s="10">
        <f t="shared" si="9"/>
        <v>0.22552096515650047</v>
      </c>
      <c r="AI20" s="5"/>
      <c r="AJ20" s="64"/>
      <c r="AK20" s="15">
        <f>3448+3448</f>
        <v>6896</v>
      </c>
    </row>
    <row r="21" spans="2:37" ht="19.5" customHeight="1" x14ac:dyDescent="0.2">
      <c r="B21" s="11"/>
      <c r="C21" s="96"/>
      <c r="D21" s="97"/>
      <c r="E21" s="98"/>
      <c r="F21" s="12"/>
      <c r="G21" s="6" t="s">
        <v>21</v>
      </c>
      <c r="H21" s="3" t="s">
        <v>19</v>
      </c>
      <c r="I21" s="17">
        <v>6</v>
      </c>
      <c r="J21" s="18">
        <v>6</v>
      </c>
      <c r="K21" s="17"/>
      <c r="L21" s="18"/>
      <c r="M21" s="18"/>
      <c r="N21" s="18"/>
      <c r="O21" s="18"/>
      <c r="P21" s="18"/>
      <c r="Q21" s="18"/>
      <c r="R21" s="61" t="s">
        <v>81</v>
      </c>
      <c r="S21" s="17">
        <v>1</v>
      </c>
      <c r="T21" s="17"/>
      <c r="U21" s="17"/>
      <c r="V21" s="19">
        <f>+R21+S21+T21+U21</f>
        <v>1</v>
      </c>
      <c r="W21" s="19"/>
      <c r="X21" s="19"/>
      <c r="Y21" s="19"/>
      <c r="Z21" s="19"/>
      <c r="AA21" s="19">
        <f>+W21+X21+Y21+Z21</f>
        <v>0</v>
      </c>
      <c r="AB21" s="19"/>
      <c r="AC21" s="19"/>
      <c r="AD21" s="19"/>
      <c r="AE21" s="19"/>
      <c r="AF21" s="19">
        <f>+AB21+AC21+AD21+AE21</f>
        <v>0</v>
      </c>
      <c r="AG21" s="18">
        <f>+V21+AA21+AF21</f>
        <v>1</v>
      </c>
      <c r="AH21" s="10">
        <f>SUM(AG21/J21)</f>
        <v>0.16666666666666666</v>
      </c>
      <c r="AI21" s="5"/>
      <c r="AJ21" s="64"/>
    </row>
    <row r="22" spans="2:37" ht="25.5" x14ac:dyDescent="0.2">
      <c r="B22" s="11"/>
      <c r="C22" s="28"/>
      <c r="D22" s="29"/>
      <c r="E22" s="30"/>
      <c r="F22" s="12"/>
      <c r="G22" s="6" t="s">
        <v>22</v>
      </c>
      <c r="H22" s="3" t="s">
        <v>19</v>
      </c>
      <c r="I22" s="17">
        <v>6</v>
      </c>
      <c r="J22" s="18">
        <v>6</v>
      </c>
      <c r="K22" s="17"/>
      <c r="L22" s="18"/>
      <c r="M22" s="18"/>
      <c r="N22" s="18"/>
      <c r="O22" s="18"/>
      <c r="P22" s="18"/>
      <c r="Q22" s="18"/>
      <c r="R22" s="61" t="s">
        <v>81</v>
      </c>
      <c r="S22" s="61" t="s">
        <v>81</v>
      </c>
      <c r="T22" s="17"/>
      <c r="U22" s="17"/>
      <c r="V22" s="61" t="s">
        <v>81</v>
      </c>
      <c r="W22" s="17"/>
      <c r="X22" s="17"/>
      <c r="Y22" s="17"/>
      <c r="Z22" s="17"/>
      <c r="AA22" s="18">
        <f t="shared" si="10"/>
        <v>0</v>
      </c>
      <c r="AB22" s="17"/>
      <c r="AC22" s="17"/>
      <c r="AD22" s="17"/>
      <c r="AE22" s="17"/>
      <c r="AF22" s="18">
        <f t="shared" si="1"/>
        <v>0</v>
      </c>
      <c r="AG22" s="61" t="s">
        <v>81</v>
      </c>
      <c r="AH22" s="57" t="s">
        <v>83</v>
      </c>
      <c r="AI22" s="5"/>
      <c r="AJ22" s="64"/>
    </row>
    <row r="23" spans="2:37" ht="15" x14ac:dyDescent="0.2">
      <c r="B23" s="11"/>
      <c r="C23" s="82"/>
      <c r="D23" s="82"/>
      <c r="E23" s="82"/>
      <c r="F23" s="9"/>
      <c r="G23" s="6" t="s">
        <v>23</v>
      </c>
      <c r="H23" s="3" t="s">
        <v>19</v>
      </c>
      <c r="I23" s="17">
        <v>6564</v>
      </c>
      <c r="J23" s="18">
        <v>6564</v>
      </c>
      <c r="K23" s="17"/>
      <c r="L23" s="18"/>
      <c r="M23" s="18"/>
      <c r="N23" s="18"/>
      <c r="O23" s="18"/>
      <c r="P23" s="18"/>
      <c r="Q23" s="18"/>
      <c r="R23" s="17">
        <v>777</v>
      </c>
      <c r="S23" s="17">
        <v>774</v>
      </c>
      <c r="T23" s="17"/>
      <c r="U23" s="17"/>
      <c r="V23" s="19">
        <f t="shared" si="5"/>
        <v>1551</v>
      </c>
      <c r="W23" s="17"/>
      <c r="X23" s="17"/>
      <c r="Y23" s="17"/>
      <c r="Z23" s="17"/>
      <c r="AA23" s="18">
        <f t="shared" si="10"/>
        <v>0</v>
      </c>
      <c r="AB23" s="17"/>
      <c r="AC23" s="17"/>
      <c r="AD23" s="17"/>
      <c r="AE23" s="17"/>
      <c r="AF23" s="18">
        <f t="shared" si="1"/>
        <v>0</v>
      </c>
      <c r="AG23" s="18">
        <f>+V23+AA23+AF23</f>
        <v>1551</v>
      </c>
      <c r="AH23" s="10">
        <f t="shared" si="9"/>
        <v>0.23628884826325411</v>
      </c>
      <c r="AI23" s="2"/>
      <c r="AJ23" s="64"/>
    </row>
    <row r="24" spans="2:37" ht="18.75" customHeight="1" x14ac:dyDescent="0.2">
      <c r="B24" s="11"/>
      <c r="C24" s="82"/>
      <c r="D24" s="82"/>
      <c r="E24" s="82"/>
      <c r="F24" s="18"/>
      <c r="G24" s="6" t="s">
        <v>24</v>
      </c>
      <c r="H24" s="3" t="s">
        <v>19</v>
      </c>
      <c r="I24" s="17">
        <v>3900</v>
      </c>
      <c r="J24" s="18">
        <v>3900</v>
      </c>
      <c r="K24" s="17"/>
      <c r="L24" s="18"/>
      <c r="M24" s="18"/>
      <c r="N24" s="18"/>
      <c r="O24" s="18"/>
      <c r="P24" s="18"/>
      <c r="Q24" s="18"/>
      <c r="R24" s="17">
        <v>330</v>
      </c>
      <c r="S24" s="17">
        <v>423</v>
      </c>
      <c r="T24" s="17"/>
      <c r="U24" s="17"/>
      <c r="V24" s="19">
        <f t="shared" si="5"/>
        <v>753</v>
      </c>
      <c r="W24" s="17"/>
      <c r="X24" s="17"/>
      <c r="Y24" s="17"/>
      <c r="Z24" s="17"/>
      <c r="AA24" s="18">
        <f t="shared" si="10"/>
        <v>0</v>
      </c>
      <c r="AB24" s="17"/>
      <c r="AC24" s="17"/>
      <c r="AD24" s="17"/>
      <c r="AE24" s="17"/>
      <c r="AF24" s="18">
        <f t="shared" si="1"/>
        <v>0</v>
      </c>
      <c r="AG24" s="18">
        <f t="shared" si="8"/>
        <v>753</v>
      </c>
      <c r="AH24" s="10">
        <f t="shared" si="9"/>
        <v>0.19307692307692309</v>
      </c>
      <c r="AI24" s="7"/>
      <c r="AJ24" s="64"/>
    </row>
    <row r="25" spans="2:37" ht="25.5" x14ac:dyDescent="0.2">
      <c r="B25" s="11"/>
      <c r="C25" s="82"/>
      <c r="D25" s="82"/>
      <c r="E25" s="82"/>
      <c r="F25" s="3"/>
      <c r="G25" s="6" t="s">
        <v>25</v>
      </c>
      <c r="H25" s="3" t="s">
        <v>19</v>
      </c>
      <c r="I25" s="17">
        <v>9312</v>
      </c>
      <c r="J25" s="18">
        <v>9312</v>
      </c>
      <c r="K25" s="17"/>
      <c r="L25" s="18"/>
      <c r="M25" s="18"/>
      <c r="N25" s="18"/>
      <c r="O25" s="18"/>
      <c r="P25" s="18"/>
      <c r="Q25" s="18"/>
      <c r="R25" s="17">
        <v>690</v>
      </c>
      <c r="S25" s="17">
        <v>790</v>
      </c>
      <c r="T25" s="17"/>
      <c r="U25" s="17"/>
      <c r="V25" s="19">
        <f t="shared" si="5"/>
        <v>1480</v>
      </c>
      <c r="W25" s="17"/>
      <c r="X25" s="17"/>
      <c r="Y25" s="17"/>
      <c r="Z25" s="17"/>
      <c r="AA25" s="18">
        <f t="shared" si="10"/>
        <v>0</v>
      </c>
      <c r="AB25" s="17"/>
      <c r="AC25" s="17"/>
      <c r="AD25" s="17"/>
      <c r="AE25" s="17"/>
      <c r="AF25" s="18">
        <f t="shared" si="1"/>
        <v>0</v>
      </c>
      <c r="AG25" s="18">
        <f t="shared" si="8"/>
        <v>1480</v>
      </c>
      <c r="AH25" s="10">
        <f t="shared" si="9"/>
        <v>0.15893470790378006</v>
      </c>
      <c r="AI25" s="7"/>
      <c r="AJ25" s="64"/>
    </row>
    <row r="26" spans="2:37" ht="25.5" x14ac:dyDescent="0.2">
      <c r="B26" s="11"/>
      <c r="C26" s="82"/>
      <c r="D26" s="82"/>
      <c r="E26" s="82"/>
      <c r="F26" s="3"/>
      <c r="G26" s="22" t="s">
        <v>26</v>
      </c>
      <c r="H26" s="3" t="s">
        <v>19</v>
      </c>
      <c r="I26" s="17">
        <v>16164</v>
      </c>
      <c r="J26" s="18">
        <v>16164</v>
      </c>
      <c r="K26" s="17"/>
      <c r="L26" s="18"/>
      <c r="M26" s="18"/>
      <c r="N26" s="18"/>
      <c r="O26" s="18"/>
      <c r="P26" s="18"/>
      <c r="Q26" s="18"/>
      <c r="R26" s="17">
        <v>1436</v>
      </c>
      <c r="S26" s="17">
        <v>1692</v>
      </c>
      <c r="T26" s="17"/>
      <c r="U26" s="17"/>
      <c r="V26" s="19">
        <f t="shared" si="5"/>
        <v>3128</v>
      </c>
      <c r="W26" s="17"/>
      <c r="X26" s="17"/>
      <c r="Y26" s="17"/>
      <c r="Z26" s="17"/>
      <c r="AA26" s="18">
        <f t="shared" si="10"/>
        <v>0</v>
      </c>
      <c r="AB26" s="17"/>
      <c r="AC26" s="17"/>
      <c r="AD26" s="17"/>
      <c r="AE26" s="17"/>
      <c r="AF26" s="18">
        <f t="shared" si="1"/>
        <v>0</v>
      </c>
      <c r="AG26" s="18">
        <f t="shared" si="8"/>
        <v>3128</v>
      </c>
      <c r="AH26" s="10">
        <f t="shared" si="9"/>
        <v>0.1935164563226924</v>
      </c>
      <c r="AI26" s="7"/>
      <c r="AJ26" s="64"/>
    </row>
    <row r="27" spans="2:37" ht="15" x14ac:dyDescent="0.2">
      <c r="B27" s="11"/>
      <c r="C27" s="82"/>
      <c r="D27" s="82"/>
      <c r="E27" s="82"/>
      <c r="F27" s="3"/>
      <c r="G27" s="22" t="s">
        <v>27</v>
      </c>
      <c r="H27" s="3" t="s">
        <v>19</v>
      </c>
      <c r="I27" s="17">
        <v>36060</v>
      </c>
      <c r="J27" s="18">
        <v>36060</v>
      </c>
      <c r="K27" s="17"/>
      <c r="L27" s="18"/>
      <c r="M27" s="18"/>
      <c r="N27" s="18"/>
      <c r="O27" s="18"/>
      <c r="P27" s="18"/>
      <c r="Q27" s="18"/>
      <c r="R27" s="17">
        <v>4067</v>
      </c>
      <c r="S27" s="17">
        <v>4214</v>
      </c>
      <c r="T27" s="17"/>
      <c r="U27" s="17"/>
      <c r="V27" s="19">
        <f t="shared" si="5"/>
        <v>8281</v>
      </c>
      <c r="W27" s="17"/>
      <c r="X27" s="17"/>
      <c r="Y27" s="17"/>
      <c r="Z27" s="17"/>
      <c r="AA27" s="18">
        <f t="shared" si="10"/>
        <v>0</v>
      </c>
      <c r="AB27" s="17"/>
      <c r="AC27" s="17"/>
      <c r="AD27" s="17"/>
      <c r="AE27" s="17"/>
      <c r="AF27" s="18">
        <f t="shared" si="1"/>
        <v>0</v>
      </c>
      <c r="AG27" s="18">
        <f t="shared" si="8"/>
        <v>8281</v>
      </c>
      <c r="AH27" s="10">
        <f t="shared" si="9"/>
        <v>0.22964503605102607</v>
      </c>
      <c r="AI27" s="7"/>
      <c r="AJ27" s="64"/>
    </row>
    <row r="28" spans="2:37" ht="25.5" x14ac:dyDescent="0.2">
      <c r="B28" s="11"/>
      <c r="C28" s="82"/>
      <c r="D28" s="82"/>
      <c r="E28" s="82"/>
      <c r="F28" s="3"/>
      <c r="G28" s="22" t="s">
        <v>28</v>
      </c>
      <c r="H28" s="3" t="s">
        <v>19</v>
      </c>
      <c r="I28" s="17">
        <v>6444</v>
      </c>
      <c r="J28" s="18">
        <v>6444</v>
      </c>
      <c r="K28" s="17"/>
      <c r="L28" s="18"/>
      <c r="M28" s="18"/>
      <c r="N28" s="18"/>
      <c r="O28" s="18"/>
      <c r="P28" s="18"/>
      <c r="Q28" s="18"/>
      <c r="R28" s="17">
        <v>427</v>
      </c>
      <c r="S28" s="17">
        <v>482</v>
      </c>
      <c r="T28" s="17"/>
      <c r="U28" s="17"/>
      <c r="V28" s="19">
        <f t="shared" si="5"/>
        <v>909</v>
      </c>
      <c r="W28" s="17"/>
      <c r="X28" s="17"/>
      <c r="Y28" s="17"/>
      <c r="Z28" s="17"/>
      <c r="AA28" s="18">
        <f t="shared" si="10"/>
        <v>0</v>
      </c>
      <c r="AB28" s="17"/>
      <c r="AC28" s="17"/>
      <c r="AD28" s="17"/>
      <c r="AE28" s="17"/>
      <c r="AF28" s="18">
        <f t="shared" si="1"/>
        <v>0</v>
      </c>
      <c r="AG28" s="18">
        <f t="shared" si="8"/>
        <v>909</v>
      </c>
      <c r="AH28" s="10">
        <f t="shared" si="9"/>
        <v>0.14106145251396648</v>
      </c>
      <c r="AI28" s="7"/>
      <c r="AJ28" s="64"/>
    </row>
    <row r="29" spans="2:37" ht="19.5" customHeight="1" x14ac:dyDescent="0.2">
      <c r="B29" s="11"/>
      <c r="C29" s="96"/>
      <c r="D29" s="97"/>
      <c r="E29" s="98"/>
      <c r="F29" s="3"/>
      <c r="G29" s="22" t="s">
        <v>29</v>
      </c>
      <c r="H29" s="3" t="s">
        <v>19</v>
      </c>
      <c r="I29" s="17">
        <v>3936</v>
      </c>
      <c r="J29" s="18">
        <v>3936</v>
      </c>
      <c r="K29" s="17"/>
      <c r="L29" s="18"/>
      <c r="M29" s="18"/>
      <c r="N29" s="18"/>
      <c r="O29" s="18"/>
      <c r="P29" s="18"/>
      <c r="Q29" s="18"/>
      <c r="R29" s="17">
        <v>368</v>
      </c>
      <c r="S29" s="17">
        <v>447</v>
      </c>
      <c r="T29" s="17"/>
      <c r="U29" s="17"/>
      <c r="V29" s="19">
        <f t="shared" si="5"/>
        <v>815</v>
      </c>
      <c r="W29" s="17"/>
      <c r="X29" s="17"/>
      <c r="Y29" s="17"/>
      <c r="Z29" s="17"/>
      <c r="AA29" s="18">
        <f t="shared" si="10"/>
        <v>0</v>
      </c>
      <c r="AB29" s="17"/>
      <c r="AC29" s="17"/>
      <c r="AD29" s="17"/>
      <c r="AE29" s="17"/>
      <c r="AF29" s="18">
        <f t="shared" si="1"/>
        <v>0</v>
      </c>
      <c r="AG29" s="18">
        <f t="shared" si="8"/>
        <v>815</v>
      </c>
      <c r="AH29" s="10">
        <f t="shared" si="9"/>
        <v>0.2070630081300813</v>
      </c>
      <c r="AI29" s="7"/>
      <c r="AJ29" s="64"/>
    </row>
    <row r="30" spans="2:37" ht="18" customHeight="1" x14ac:dyDescent="0.2">
      <c r="B30" s="11"/>
      <c r="C30" s="96"/>
      <c r="D30" s="97"/>
      <c r="E30" s="98"/>
      <c r="F30" s="3"/>
      <c r="G30" s="22" t="s">
        <v>31</v>
      </c>
      <c r="H30" s="3" t="s">
        <v>19</v>
      </c>
      <c r="I30" s="17">
        <v>252</v>
      </c>
      <c r="J30" s="17">
        <v>252</v>
      </c>
      <c r="K30" s="17"/>
      <c r="L30" s="18"/>
      <c r="M30" s="18"/>
      <c r="N30" s="18"/>
      <c r="O30" s="18"/>
      <c r="P30" s="18"/>
      <c r="Q30" s="18"/>
      <c r="R30" s="17">
        <v>15</v>
      </c>
      <c r="S30" s="17">
        <v>8</v>
      </c>
      <c r="T30" s="17"/>
      <c r="U30" s="17"/>
      <c r="V30" s="19">
        <f t="shared" si="5"/>
        <v>23</v>
      </c>
      <c r="W30" s="17"/>
      <c r="X30" s="17"/>
      <c r="Y30" s="17"/>
      <c r="Z30" s="17"/>
      <c r="AA30" s="18">
        <f>+W30+X30+Y30+Z30</f>
        <v>0</v>
      </c>
      <c r="AB30" s="17"/>
      <c r="AC30" s="17"/>
      <c r="AD30" s="17"/>
      <c r="AE30" s="17"/>
      <c r="AF30" s="18">
        <f>+AB30+AC30+AD30+AE30</f>
        <v>0</v>
      </c>
      <c r="AG30" s="18">
        <f>+V30+AA30+AF30</f>
        <v>23</v>
      </c>
      <c r="AH30" s="10">
        <f t="shared" si="9"/>
        <v>9.1269841269841265E-2</v>
      </c>
      <c r="AI30" s="7"/>
      <c r="AJ30" s="64"/>
    </row>
    <row r="31" spans="2:37" ht="16.5" customHeight="1" x14ac:dyDescent="0.2">
      <c r="B31" s="11"/>
      <c r="C31" s="28"/>
      <c r="D31" s="29"/>
      <c r="E31" s="30"/>
      <c r="F31" s="3"/>
      <c r="G31" s="22" t="s">
        <v>30</v>
      </c>
      <c r="H31" s="3" t="s">
        <v>19</v>
      </c>
      <c r="I31" s="17">
        <v>1872</v>
      </c>
      <c r="J31" s="17">
        <v>1872</v>
      </c>
      <c r="K31" s="17"/>
      <c r="L31" s="18"/>
      <c r="M31" s="18"/>
      <c r="N31" s="18"/>
      <c r="O31" s="18"/>
      <c r="P31" s="18"/>
      <c r="Q31" s="18"/>
      <c r="R31" s="17">
        <v>59</v>
      </c>
      <c r="S31" s="17">
        <v>122</v>
      </c>
      <c r="T31" s="17"/>
      <c r="U31" s="17"/>
      <c r="V31" s="19">
        <f t="shared" si="5"/>
        <v>181</v>
      </c>
      <c r="W31" s="17"/>
      <c r="X31" s="17"/>
      <c r="Y31" s="17"/>
      <c r="Z31" s="17"/>
      <c r="AA31" s="18">
        <f t="shared" si="10"/>
        <v>0</v>
      </c>
      <c r="AB31" s="17"/>
      <c r="AC31" s="17"/>
      <c r="AD31" s="17"/>
      <c r="AE31" s="17"/>
      <c r="AF31" s="18">
        <f t="shared" si="1"/>
        <v>0</v>
      </c>
      <c r="AG31" s="18">
        <f t="shared" si="8"/>
        <v>181</v>
      </c>
      <c r="AH31" s="10">
        <f t="shared" si="9"/>
        <v>9.6688034188034191E-2</v>
      </c>
      <c r="AI31" s="7"/>
      <c r="AJ31" s="64"/>
    </row>
    <row r="32" spans="2:37" ht="18.75" customHeight="1" x14ac:dyDescent="0.2">
      <c r="B32" s="11"/>
      <c r="C32" s="96"/>
      <c r="D32" s="97"/>
      <c r="E32" s="98"/>
      <c r="F32" s="3"/>
      <c r="G32" s="24" t="s">
        <v>32</v>
      </c>
      <c r="H32" s="3" t="s">
        <v>19</v>
      </c>
      <c r="I32" s="17">
        <v>113760</v>
      </c>
      <c r="J32" s="17">
        <v>113760</v>
      </c>
      <c r="K32" s="17"/>
      <c r="L32" s="18"/>
      <c r="M32" s="18"/>
      <c r="N32" s="18"/>
      <c r="O32" s="18"/>
      <c r="P32" s="18"/>
      <c r="Q32" s="18"/>
      <c r="R32" s="63">
        <v>8576</v>
      </c>
      <c r="S32" s="17">
        <v>9096</v>
      </c>
      <c r="T32" s="17"/>
      <c r="U32" s="17"/>
      <c r="V32" s="19">
        <f t="shared" si="5"/>
        <v>17672</v>
      </c>
      <c r="W32" s="17"/>
      <c r="X32" s="17"/>
      <c r="Y32" s="17"/>
      <c r="Z32" s="17"/>
      <c r="AA32" s="18">
        <f t="shared" si="10"/>
        <v>0</v>
      </c>
      <c r="AB32" s="17"/>
      <c r="AC32" s="17"/>
      <c r="AD32" s="17"/>
      <c r="AE32" s="17"/>
      <c r="AF32" s="18">
        <f t="shared" si="1"/>
        <v>0</v>
      </c>
      <c r="AG32" s="18">
        <f t="shared" si="8"/>
        <v>17672</v>
      </c>
      <c r="AH32" s="10">
        <f t="shared" si="9"/>
        <v>0.15534458509142055</v>
      </c>
      <c r="AI32" s="7"/>
      <c r="AJ32" s="64"/>
    </row>
    <row r="33" spans="2:36" ht="16.5" customHeight="1" x14ac:dyDescent="0.2">
      <c r="B33" s="11"/>
      <c r="C33" s="96"/>
      <c r="D33" s="97"/>
      <c r="E33" s="98"/>
      <c r="F33" s="3"/>
      <c r="G33" s="25" t="s">
        <v>33</v>
      </c>
      <c r="H33" s="20" t="s">
        <v>18</v>
      </c>
      <c r="I33" s="17">
        <v>35592</v>
      </c>
      <c r="J33" s="17">
        <v>35592</v>
      </c>
      <c r="K33" s="17"/>
      <c r="L33" s="18"/>
      <c r="M33" s="18"/>
      <c r="N33" s="18"/>
      <c r="O33" s="18"/>
      <c r="P33" s="18"/>
      <c r="Q33" s="62"/>
      <c r="R33" s="63">
        <v>3280</v>
      </c>
      <c r="S33" s="17">
        <v>3706</v>
      </c>
      <c r="T33" s="17"/>
      <c r="U33" s="17"/>
      <c r="V33" s="19">
        <f t="shared" si="5"/>
        <v>6986</v>
      </c>
      <c r="W33" s="17"/>
      <c r="X33" s="17"/>
      <c r="Y33" s="17"/>
      <c r="Z33" s="17"/>
      <c r="AA33" s="18">
        <f t="shared" si="10"/>
        <v>0</v>
      </c>
      <c r="AB33" s="17"/>
      <c r="AC33" s="17"/>
      <c r="AD33" s="17"/>
      <c r="AE33" s="17"/>
      <c r="AF33" s="18">
        <f t="shared" si="1"/>
        <v>0</v>
      </c>
      <c r="AG33" s="18">
        <f t="shared" si="8"/>
        <v>6986</v>
      </c>
      <c r="AH33" s="10">
        <f t="shared" si="9"/>
        <v>0.19628006293549113</v>
      </c>
      <c r="AI33" s="7"/>
      <c r="AJ33" s="64"/>
    </row>
    <row r="34" spans="2:36" ht="29.25" customHeight="1" x14ac:dyDescent="0.2">
      <c r="B34" s="11"/>
      <c r="C34" s="96"/>
      <c r="D34" s="97"/>
      <c r="E34" s="98"/>
      <c r="F34" s="3"/>
      <c r="G34" s="26" t="s">
        <v>34</v>
      </c>
      <c r="H34" s="3" t="s">
        <v>19</v>
      </c>
      <c r="I34" s="17">
        <v>48</v>
      </c>
      <c r="J34" s="17">
        <v>48</v>
      </c>
      <c r="K34" s="17"/>
      <c r="L34" s="18"/>
      <c r="M34" s="18"/>
      <c r="N34" s="18"/>
      <c r="O34" s="18"/>
      <c r="P34" s="18"/>
      <c r="Q34" s="62"/>
      <c r="R34" s="63">
        <v>3</v>
      </c>
      <c r="S34" s="17">
        <v>2</v>
      </c>
      <c r="T34" s="17"/>
      <c r="U34" s="17"/>
      <c r="V34" s="19">
        <f t="shared" si="5"/>
        <v>5</v>
      </c>
      <c r="W34" s="17"/>
      <c r="X34" s="17"/>
      <c r="Y34" s="17"/>
      <c r="Z34" s="17"/>
      <c r="AA34" s="18">
        <f t="shared" si="10"/>
        <v>0</v>
      </c>
      <c r="AB34" s="17"/>
      <c r="AC34" s="17"/>
      <c r="AD34" s="17"/>
      <c r="AE34" s="17"/>
      <c r="AF34" s="18">
        <f t="shared" si="1"/>
        <v>0</v>
      </c>
      <c r="AG34" s="18">
        <f t="shared" si="8"/>
        <v>5</v>
      </c>
      <c r="AH34" s="10">
        <f t="shared" si="9"/>
        <v>0.10416666666666667</v>
      </c>
      <c r="AI34" s="7"/>
      <c r="AJ34" s="64"/>
    </row>
    <row r="35" spans="2:36" ht="25.5" x14ac:dyDescent="0.2">
      <c r="B35" s="11"/>
      <c r="C35" s="96"/>
      <c r="D35" s="97"/>
      <c r="E35" s="98"/>
      <c r="F35" s="3"/>
      <c r="G35" s="27" t="s">
        <v>65</v>
      </c>
      <c r="H35" s="20" t="s">
        <v>18</v>
      </c>
      <c r="I35" s="17">
        <v>34740</v>
      </c>
      <c r="J35" s="17">
        <v>34740</v>
      </c>
      <c r="K35" s="17"/>
      <c r="L35" s="18"/>
      <c r="M35" s="18"/>
      <c r="N35" s="18"/>
      <c r="O35" s="18"/>
      <c r="P35" s="18"/>
      <c r="Q35" s="18"/>
      <c r="R35" s="17">
        <v>3273</v>
      </c>
      <c r="S35" s="17">
        <v>3706</v>
      </c>
      <c r="T35" s="17"/>
      <c r="U35" s="17"/>
      <c r="V35" s="19">
        <f t="shared" si="5"/>
        <v>6979</v>
      </c>
      <c r="W35" s="17"/>
      <c r="X35" s="17"/>
      <c r="Y35" s="17"/>
      <c r="Z35" s="17"/>
      <c r="AA35" s="18">
        <f t="shared" si="10"/>
        <v>0</v>
      </c>
      <c r="AB35" s="17"/>
      <c r="AC35" s="17"/>
      <c r="AD35" s="17"/>
      <c r="AE35" s="17"/>
      <c r="AF35" s="18">
        <f t="shared" si="1"/>
        <v>0</v>
      </c>
      <c r="AG35" s="18">
        <f t="shared" si="8"/>
        <v>6979</v>
      </c>
      <c r="AH35" s="10">
        <f t="shared" si="9"/>
        <v>0.20089234312032239</v>
      </c>
      <c r="AI35" s="7"/>
      <c r="AJ35" s="64"/>
    </row>
    <row r="36" spans="2:36" ht="30.75" customHeight="1" x14ac:dyDescent="0.2">
      <c r="B36" s="67" t="s">
        <v>73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9"/>
    </row>
    <row r="37" spans="2:36" x14ac:dyDescent="0.2">
      <c r="J37" s="37"/>
      <c r="L37" s="37"/>
      <c r="M37" s="37"/>
      <c r="N37" s="37"/>
      <c r="O37" s="37"/>
      <c r="P37" s="37"/>
      <c r="Q37" s="37"/>
      <c r="R37" s="37"/>
      <c r="Y37" s="31"/>
    </row>
    <row r="38" spans="2:36" x14ac:dyDescent="0.2">
      <c r="I38" s="40"/>
      <c r="Y38" s="31"/>
    </row>
    <row r="39" spans="2:36" x14ac:dyDescent="0.2">
      <c r="I39" s="40"/>
      <c r="Y39" s="31"/>
    </row>
    <row r="40" spans="2:36" x14ac:dyDescent="0.2">
      <c r="I40" s="40"/>
      <c r="Y40" s="31"/>
    </row>
    <row r="41" spans="2:36" x14ac:dyDescent="0.2">
      <c r="I41" s="40"/>
      <c r="Y41" s="31"/>
    </row>
    <row r="42" spans="2:36" x14ac:dyDescent="0.2">
      <c r="J42" s="59"/>
      <c r="L42" s="59"/>
      <c r="M42" s="59"/>
      <c r="N42" s="59"/>
      <c r="O42" s="59"/>
      <c r="P42" s="59"/>
      <c r="Q42" s="59"/>
      <c r="Y42" s="31"/>
    </row>
    <row r="43" spans="2:36" ht="15.75" hidden="1" x14ac:dyDescent="0.2">
      <c r="I43" s="53" t="e">
        <f>+#REF!+#REF!+#REF!+#REF!+#REF!+#REF!+#REF!+#REF!+#REF!+I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K43" s="60"/>
      <c r="S43" s="51" t="e">
        <f>+#REF!+#REF!+#REF!+#REF!+#REF!+#REF!+#REF!+#REF!+#REF!+S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T43" s="51" t="e">
        <f>+#REF!+#REF!+#REF!+#REF!+#REF!+#REF!+#REF!+#REF!+#REF!+T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U43" s="51" t="e">
        <f>+#REF!+#REF!+#REF!+#REF!+#REF!+#REF!+#REF!+#REF!+#REF!+U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V43" s="50" t="e">
        <f>+#REF!+S43+T43+U43</f>
        <v>#REF!</v>
      </c>
      <c r="W43" s="51" t="e">
        <f>+#REF!+#REF!+#REF!+#REF!+#REF!+#REF!+#REF!+#REF!+#REF!+W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X43" s="51" t="e">
        <f>+#REF!+#REF!+#REF!+#REF!+#REF!+#REF!+#REF!+#REF!+#REF!+X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Y43" s="51" t="e">
        <f>+#REF!+#REF!+#REF!+#REF!+#REF!+#REF!+#REF!+#REF!+#REF!+Y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Z43" s="51" t="e">
        <f>+#REF!+#REF!+#REF!+#REF!+#REF!+#REF!+#REF!+#REF!+#REF!+Z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A43" s="50" t="e">
        <f>+W43+X43+Y43+Z43</f>
        <v>#REF!</v>
      </c>
      <c r="AB43" s="51" t="e">
        <f>+#REF!+#REF!+#REF!+#REF!+#REF!+#REF!+#REF!+#REF!+#REF!+AB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C43" s="51" t="e">
        <f>+#REF!+#REF!+#REF!+#REF!+#REF!+#REF!+#REF!+#REF!+#REF!+AC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D43" s="51" t="e">
        <f>+#REF!+#REF!+#REF!+#REF!+#REF!+#REF!+#REF!+#REF!+#REF!+AD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E43" s="51" t="e">
        <f>+#REF!+#REF!+#REF!+#REF!+#REF!+#REF!+#REF!+#REF!+#REF!+AE17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AF43" s="50" t="e">
        <f>+AB43+AC43+AD43+AE43</f>
        <v>#REF!</v>
      </c>
      <c r="AG43" s="50" t="e">
        <f>+V43+AA43+AF43</f>
        <v>#REF!</v>
      </c>
      <c r="AH43" s="52" t="e">
        <f>+AG43/#REF!</f>
        <v>#REF!</v>
      </c>
      <c r="AI43" s="49" t="e">
        <f>+#REF!</f>
        <v>#REF!</v>
      </c>
    </row>
    <row r="44" spans="2:36" x14ac:dyDescent="0.2">
      <c r="I44" s="40"/>
      <c r="K44" s="40"/>
      <c r="V44" s="42"/>
      <c r="W44" s="40"/>
      <c r="Y44" s="31"/>
    </row>
    <row r="45" spans="2:36" x14ac:dyDescent="0.2">
      <c r="W45" s="40"/>
      <c r="Y45" s="31"/>
      <c r="AA45" s="40"/>
      <c r="AC45" s="40"/>
      <c r="AD45" s="40"/>
    </row>
    <row r="46" spans="2:36" x14ac:dyDescent="0.2">
      <c r="S46" s="40"/>
      <c r="Y46" s="31"/>
    </row>
    <row r="47" spans="2:36" x14ac:dyDescent="0.2">
      <c r="W47" s="37" t="s">
        <v>60</v>
      </c>
      <c r="Y47" s="43"/>
    </row>
  </sheetData>
  <mergeCells count="43">
    <mergeCell ref="B1:AJ1"/>
    <mergeCell ref="B4:D4"/>
    <mergeCell ref="B8:E8"/>
    <mergeCell ref="B10:E10"/>
    <mergeCell ref="E5:AJ5"/>
    <mergeCell ref="E6:AJ6"/>
    <mergeCell ref="B6:D6"/>
    <mergeCell ref="F10:AJ10"/>
    <mergeCell ref="F9:AJ9"/>
    <mergeCell ref="C28:E28"/>
    <mergeCell ref="C35:E35"/>
    <mergeCell ref="C15:E15"/>
    <mergeCell ref="C29:E29"/>
    <mergeCell ref="C26:E26"/>
    <mergeCell ref="C27:E27"/>
    <mergeCell ref="C32:E32"/>
    <mergeCell ref="C33:E33"/>
    <mergeCell ref="C34:E34"/>
    <mergeCell ref="C30:E30"/>
    <mergeCell ref="B13:E13"/>
    <mergeCell ref="C21:E21"/>
    <mergeCell ref="C20:E20"/>
    <mergeCell ref="C25:E25"/>
    <mergeCell ref="C23:E23"/>
    <mergeCell ref="C24:E24"/>
    <mergeCell ref="C17:E17"/>
    <mergeCell ref="C18:E18"/>
    <mergeCell ref="B36:AJ36"/>
    <mergeCell ref="F8:AJ8"/>
    <mergeCell ref="B9:E9"/>
    <mergeCell ref="B7:AJ7"/>
    <mergeCell ref="B2:AJ2"/>
    <mergeCell ref="B3:D3"/>
    <mergeCell ref="B5:D5"/>
    <mergeCell ref="E3:AJ3"/>
    <mergeCell ref="E4:AJ4"/>
    <mergeCell ref="C19:E19"/>
    <mergeCell ref="C14:AJ14"/>
    <mergeCell ref="B11:AI11"/>
    <mergeCell ref="F12:AJ12"/>
    <mergeCell ref="F13:AJ13"/>
    <mergeCell ref="B12:E12"/>
    <mergeCell ref="C16:E16"/>
  </mergeCells>
  <printOptions horizontalCentered="1"/>
  <pageMargins left="0.25" right="0.25" top="0.75" bottom="0.75" header="0.3" footer="0.3"/>
  <pageSetup scale="49" orientation="landscape" r:id="rId1"/>
  <headerFooter>
    <oddFooter>&amp;C&amp;9PLAN OPERATIVO ANUAL, 2026
&amp;P</oddFooter>
  </headerFooter>
  <rowBreaks count="2" manualBreakCount="2">
    <brk id="6" max="16383" man="1"/>
    <brk id="16" min="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Débora Marisol Lemen Sánchez</cp:lastModifiedBy>
  <cp:lastPrinted>2026-03-02T21:40:27Z</cp:lastPrinted>
  <dcterms:created xsi:type="dcterms:W3CDTF">2019-01-08T14:24:40Z</dcterms:created>
  <dcterms:modified xsi:type="dcterms:W3CDTF">2026-03-03T20:32:35Z</dcterms:modified>
</cp:coreProperties>
</file>