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nimatuji\Desktop\"/>
    </mc:Choice>
  </mc:AlternateContent>
  <xr:revisionPtr revIDLastSave="0" documentId="8_{14C4F761-3CFC-4278-8C47-F866DAA1C12B}" xr6:coauthVersionLast="36" xr6:coauthVersionMax="36" xr10:uidLastSave="{00000000-0000-0000-0000-000000000000}"/>
  <bookViews>
    <workbookView xWindow="0" yWindow="0" windowWidth="28800" windowHeight="11355" xr2:uid="{43BD1B46-A6FF-44EE-AC80-D3DD68414E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5" i="1" l="1"/>
  <c r="AB35" i="1"/>
  <c r="W35" i="1"/>
  <c r="AH35" i="1" s="1"/>
  <c r="AI35" i="1" s="1"/>
  <c r="V35" i="1"/>
  <c r="AG34" i="1"/>
  <c r="AB34" i="1"/>
  <c r="W34" i="1"/>
  <c r="AH34" i="1" s="1"/>
  <c r="AI34" i="1" s="1"/>
  <c r="V34" i="1"/>
  <c r="AG33" i="1"/>
  <c r="AB33" i="1"/>
  <c r="W33" i="1"/>
  <c r="AH33" i="1" s="1"/>
  <c r="AI33" i="1" s="1"/>
  <c r="V33" i="1"/>
  <c r="AG32" i="1"/>
  <c r="AB32" i="1"/>
  <c r="W32" i="1"/>
  <c r="AH32" i="1" s="1"/>
  <c r="AI32" i="1" s="1"/>
  <c r="V32" i="1"/>
  <c r="AG31" i="1"/>
  <c r="AB31" i="1"/>
  <c r="AH31" i="1" s="1"/>
  <c r="AI31" i="1" s="1"/>
  <c r="W31" i="1"/>
  <c r="V31" i="1"/>
  <c r="AG30" i="1"/>
  <c r="AB30" i="1"/>
  <c r="W30" i="1"/>
  <c r="AH30" i="1" s="1"/>
  <c r="AI30" i="1" s="1"/>
  <c r="V30" i="1"/>
  <c r="AG29" i="1"/>
  <c r="AH29" i="1" s="1"/>
  <c r="AI29" i="1" s="1"/>
  <c r="AB29" i="1"/>
  <c r="W29" i="1"/>
  <c r="V29" i="1"/>
  <c r="AG28" i="1"/>
  <c r="AB28" i="1"/>
  <c r="W28" i="1"/>
  <c r="AH28" i="1" s="1"/>
  <c r="AI28" i="1" s="1"/>
  <c r="V28" i="1"/>
  <c r="AG27" i="1"/>
  <c r="AB27" i="1"/>
  <c r="W27" i="1"/>
  <c r="AH27" i="1" s="1"/>
  <c r="AI27" i="1" s="1"/>
  <c r="V27" i="1"/>
  <c r="AG26" i="1"/>
  <c r="AB26" i="1"/>
  <c r="W26" i="1"/>
  <c r="AH26" i="1" s="1"/>
  <c r="AI26" i="1" s="1"/>
  <c r="V26" i="1"/>
  <c r="AG25" i="1"/>
  <c r="AB25" i="1"/>
  <c r="W25" i="1"/>
  <c r="AH25" i="1" s="1"/>
  <c r="AI25" i="1" s="1"/>
  <c r="V25" i="1"/>
  <c r="AG24" i="1"/>
  <c r="AB24" i="1"/>
  <c r="W24" i="1"/>
  <c r="AH24" i="1" s="1"/>
  <c r="AI24" i="1" s="1"/>
  <c r="V24" i="1"/>
  <c r="AG23" i="1"/>
  <c r="AB23" i="1"/>
  <c r="AH23" i="1" s="1"/>
  <c r="AI23" i="1" s="1"/>
  <c r="W23" i="1"/>
  <c r="V23" i="1"/>
  <c r="AG22" i="1"/>
  <c r="AB22" i="1"/>
  <c r="V22" i="1"/>
  <c r="AG21" i="1"/>
  <c r="AB21" i="1"/>
  <c r="W21" i="1"/>
  <c r="AH21" i="1" s="1"/>
  <c r="AI21" i="1" s="1"/>
  <c r="V21" i="1"/>
  <c r="AG20" i="1"/>
  <c r="AB20" i="1"/>
  <c r="U20" i="1"/>
  <c r="T20" i="1"/>
  <c r="V20" i="1" s="1"/>
  <c r="S20" i="1"/>
  <c r="R20" i="1"/>
  <c r="W20" i="1" s="1"/>
  <c r="AH20" i="1" s="1"/>
  <c r="AI20" i="1" s="1"/>
  <c r="Q20" i="1"/>
  <c r="J20" i="1"/>
  <c r="AG19" i="1"/>
  <c r="AB19" i="1"/>
  <c r="AH19" i="1" s="1"/>
  <c r="AI19" i="1" s="1"/>
  <c r="W19" i="1"/>
  <c r="V19" i="1"/>
  <c r="Q19" i="1"/>
  <c r="J19" i="1"/>
  <c r="AG18" i="1"/>
  <c r="AB18" i="1"/>
  <c r="U18" i="1"/>
  <c r="T18" i="1"/>
  <c r="V18" i="1" s="1"/>
  <c r="S18" i="1"/>
  <c r="S17" i="1" s="1"/>
  <c r="R18" i="1"/>
  <c r="W18" i="1" s="1"/>
  <c r="AH18" i="1" s="1"/>
  <c r="AI18" i="1" s="1"/>
  <c r="Q18" i="1"/>
  <c r="Q16" i="1" s="1"/>
  <c r="J18" i="1"/>
  <c r="AF17" i="1"/>
  <c r="AE17" i="1"/>
  <c r="AD17" i="1"/>
  <c r="AC17" i="1"/>
  <c r="AG17" i="1" s="1"/>
  <c r="AB17" i="1"/>
  <c r="U17" i="1"/>
  <c r="T17" i="1"/>
  <c r="V17" i="1" s="1"/>
  <c r="R17" i="1"/>
  <c r="Q17" i="1"/>
  <c r="P17" i="1"/>
  <c r="O17" i="1"/>
  <c r="N17" i="1"/>
  <c r="M17" i="1"/>
  <c r="L17" i="1"/>
  <c r="L16" i="1" s="1"/>
  <c r="K17" i="1"/>
  <c r="J17" i="1" s="1"/>
  <c r="AG16" i="1"/>
  <c r="AB16" i="1"/>
  <c r="U16" i="1"/>
  <c r="T16" i="1"/>
  <c r="V16" i="1" s="1"/>
  <c r="S16" i="1"/>
  <c r="R16" i="1"/>
  <c r="W16" i="1" s="1"/>
  <c r="AH16" i="1" s="1"/>
  <c r="P16" i="1"/>
  <c r="O16" i="1"/>
  <c r="N16" i="1"/>
  <c r="M16" i="1"/>
  <c r="I16" i="1"/>
  <c r="W17" i="1" l="1"/>
  <c r="AH17" i="1" s="1"/>
  <c r="AI17" i="1" s="1"/>
  <c r="K16" i="1"/>
  <c r="J16" i="1" s="1"/>
  <c r="AI16" i="1" s="1"/>
</calcChain>
</file>

<file path=xl/sharedStrings.xml><?xml version="1.0" encoding="utf-8"?>
<sst xmlns="http://schemas.openxmlformats.org/spreadsheetml/2006/main" count="106" uniqueCount="82">
  <si>
    <t xml:space="preserve">        MINISTERIO DE ECONOMÍA 
MATRIZ DE PLANIFICACIÓN, POA 2026</t>
  </si>
  <si>
    <t xml:space="preserve">SEGUIMIENTO MENSUAL Y CUATRIMESTRAL DE EJECUCIÓN DE METAS FÍSICAS 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</si>
  <si>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</si>
  <si>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</si>
  <si>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</si>
  <si>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</si>
  <si>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</si>
  <si>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</si>
  <si>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</si>
  <si>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</si>
  <si>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>PROGRAMA 11: SERVICIOS REGISTRALES</t>
  </si>
  <si>
    <t xml:space="preserve">OBJETIVO OPERATIVO </t>
  </si>
  <si>
    <t>Brindar certeza jurídica a través de los servicios registrales que presta el Ministerio de Economía.</t>
  </si>
  <si>
    <t xml:space="preserve">RESULTADO INSTITUCIONAL </t>
  </si>
  <si>
    <t xml:space="preserve">Para el 2030 se ha incrementado a 284,740 el número de personas individuales y jurídicas beneficiadas con servicios registrales (Línea base de 242,740 en 2023 a 284,740 en 2030).   </t>
  </si>
  <si>
    <t xml:space="preserve">INDICADOR </t>
  </si>
  <si>
    <t xml:space="preserve">Tasa  de personas individuales y jurídicas beneficiadas con servicios registrales simplificados y automatizados  </t>
  </si>
  <si>
    <t>REGISTRO MERCANTIL GENERAL DE LA REPÚBLICA</t>
  </si>
  <si>
    <t xml:space="preserve">Acción </t>
  </si>
  <si>
    <t>Registro, certificación, dar certeza jurídica  a todos los actos mercantiles que realizan las personas individuales o jurídicas, resguardando los documentos correspondientes y proporcionando la información que de ellos se haya registrado, facilitando  las operaciones mercantiles para incentivar la inversión nacional y extrajera y fomentar el desarrollo social y económico del país, de conformidad con el Código de Comercio, Reglamento y leyes aplicables.</t>
  </si>
  <si>
    <t xml:space="preserve">Actividad </t>
  </si>
  <si>
    <t xml:space="preserve"> Servicios de Registro de Patentes Comerciales y Títulos de Propiedad Intelectual.</t>
  </si>
  <si>
    <t xml:space="preserve"> </t>
  </si>
  <si>
    <t>No.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</si>
  <si>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</si>
  <si>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</si>
  <si>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</si>
  <si>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</si>
  <si>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</si>
  <si>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>MODIFICACIÓN DE META INICIAL</t>
  </si>
  <si>
    <t>MODIFICACIÓN 029</t>
  </si>
  <si>
    <t>MODIFICACIÓN 021</t>
  </si>
  <si>
    <t>MODIFICACIÓN 027</t>
  </si>
  <si>
    <t>DISMINUCIÓN POR CEDER PRESUPUESTO</t>
  </si>
  <si>
    <t>MODIFICACIÓN POR AUMENTO PRESUPUESTARIOS</t>
  </si>
  <si>
    <t>META VIGENTE</t>
  </si>
  <si>
    <t xml:space="preserve">Ene  </t>
  </si>
  <si>
    <t xml:space="preserve">Feb       </t>
  </si>
  <si>
    <t xml:space="preserve">Mar </t>
  </si>
  <si>
    <t xml:space="preserve">Abr 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</si>
  <si>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</si>
  <si>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</si>
  <si>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</si>
  <si>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</si>
  <si>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</si>
  <si>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</si>
  <si>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</si>
  <si>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</si>
  <si>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</si>
  <si>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</si>
  <si>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</si>
  <si>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</si>
  <si>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</si>
  <si>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>PRESUPUESTO VIGENTE 2026     EN  Q.</t>
  </si>
  <si>
    <t xml:space="preserve">INFORMACIÓN RELEVANTE/ALERTAS/ PROBLEMAS </t>
  </si>
  <si>
    <t xml:space="preserve">Personas individuales y jurídicas beneficiadas con  servicios de registro de  patentes comerciales y títulos de propiedad intelectual </t>
  </si>
  <si>
    <t xml:space="preserve">Persona </t>
  </si>
  <si>
    <t>% DE EJECUCIÓN</t>
  </si>
  <si>
    <t xml:space="preserve">Personas individuales y jurídicas beneficiadas con patentes de inscripción de sociedades nacionales,  comerciante individual y empresas mercantiles </t>
  </si>
  <si>
    <t>Registro de Sociedades Nacionales y Patentes electrónicas</t>
  </si>
  <si>
    <t xml:space="preserve">Registro de Comerciantes Individuales </t>
  </si>
  <si>
    <t>Registro de Empresas Mercantiles y Patentes electrónicas</t>
  </si>
  <si>
    <t xml:space="preserve">Registro de Sociedades Extranjeras </t>
  </si>
  <si>
    <t xml:space="preserve">Registro </t>
  </si>
  <si>
    <t>0</t>
  </si>
  <si>
    <t xml:space="preserve">Registro de cancelación de sociedades </t>
  </si>
  <si>
    <t>0%</t>
  </si>
  <si>
    <t xml:space="preserve">Registro de emisión de acciones </t>
  </si>
  <si>
    <t xml:space="preserve">Registro de actas </t>
  </si>
  <si>
    <t xml:space="preserve">Registro de Modificación de Sociedades </t>
  </si>
  <si>
    <t xml:space="preserve">Registro de modificación de  Empresas </t>
  </si>
  <si>
    <t>Registro de Auxiliares de comercio</t>
  </si>
  <si>
    <t xml:space="preserve">Registro de cancelación de empresas </t>
  </si>
  <si>
    <t xml:space="preserve">Registro de mandatos </t>
  </si>
  <si>
    <t xml:space="preserve">Cancelación de acciones </t>
  </si>
  <si>
    <t xml:space="preserve">Cancelación de mandatos </t>
  </si>
  <si>
    <t xml:space="preserve">Certificaciones a usuarios </t>
  </si>
  <si>
    <t xml:space="preserve">Emisión de  edictos </t>
  </si>
  <si>
    <t xml:space="preserve">Documento </t>
  </si>
  <si>
    <t>Modificación Sociedades extranjeras</t>
  </si>
  <si>
    <t>Publicaciones en boletín electrónico del Registro Mercantil</t>
  </si>
  <si>
    <t>PRESUPUESTO APROBADO MEDIANTE DECRETO 36-2024, LEY DE PRESUPUESTO GENERAL DE INGRESOS Y EGRESOS DEL ESTADO PARA EL EJERCICIO FISCAL 2025, VIGENTE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</si>
</sst>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7.5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  <font>
      <b/>
      <i/>
      <sz val="11"/>
      <color theme="1"/>
      <name val="Candara"/>
      <family val="2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9"/>
      <color indexed="8"/>
      <name val="Times New Roman"/>
      <family val="1"/>
    </font>
    <font>
      <b/>
      <sz val="10"/>
      <color theme="1"/>
      <name val="Candara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2" fillId="0" borderId="0" xfId="1" applyFont="1" applyBorder="1" applyAlignment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3" borderId="0" xfId="1" applyFont="1" applyFill="1" applyBorder="1" applyAlignment="1"/>
    <xf numFmtId="0" fontId="4" fillId="4" borderId="4" xfId="1" applyFont="1" applyFill="1" applyBorder="1" applyAlignment="1">
      <alignment horizontal="center" wrapText="1"/>
    </xf>
    <xf numFmtId="0" fontId="2" fillId="5" borderId="0" xfId="1" applyFont="1" applyFill="1" applyBorder="1" applyAlignment="1"/>
    <xf numFmtId="0" fontId="5" fillId="0" borderId="4" xfId="1" applyFont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justify" wrapText="1"/>
    </xf>
    <xf numFmtId="0" fontId="5" fillId="3" borderId="5" xfId="0" applyFont="1" applyFill="1" applyBorder="1" applyAlignment="1">
      <alignment horizontal="justify" wrapText="1"/>
    </xf>
    <xf numFmtId="0" fontId="5" fillId="3" borderId="6" xfId="0" applyFont="1" applyFill="1" applyBorder="1" applyAlignment="1">
      <alignment horizontal="justify" wrapText="1"/>
    </xf>
    <xf numFmtId="0" fontId="5" fillId="3" borderId="7" xfId="0" applyFont="1" applyFill="1" applyBorder="1" applyAlignment="1">
      <alignment horizontal="justify" wrapText="1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6" fillId="3" borderId="5" xfId="0" applyFont="1" applyFill="1" applyBorder="1" applyAlignment="1">
      <alignment horizontal="justify" wrapText="1"/>
    </xf>
    <xf numFmtId="0" fontId="6" fillId="3" borderId="6" xfId="0" applyFont="1" applyFill="1" applyBorder="1" applyAlignment="1">
      <alignment horizontal="justify" wrapText="1"/>
    </xf>
    <xf numFmtId="0" fontId="6" fillId="3" borderId="7" xfId="0" applyFont="1" applyFill="1" applyBorder="1" applyAlignment="1">
      <alignment horizontal="justify" wrapText="1"/>
    </xf>
    <xf numFmtId="0" fontId="3" fillId="6" borderId="5" xfId="1" applyFont="1" applyFill="1" applyBorder="1" applyAlignment="1">
      <alignment horizontal="left" wrapText="1"/>
    </xf>
    <xf numFmtId="0" fontId="3" fillId="6" borderId="6" xfId="1" applyFont="1" applyFill="1" applyBorder="1" applyAlignment="1">
      <alignment horizontal="left" wrapText="1"/>
    </xf>
    <xf numFmtId="0" fontId="3" fillId="6" borderId="7" xfId="1" applyFont="1" applyFill="1" applyBorder="1" applyAlignment="1">
      <alignment horizontal="left" wrapText="1"/>
    </xf>
    <xf numFmtId="0" fontId="7" fillId="3" borderId="4" xfId="1" applyFont="1" applyFill="1" applyBorder="1" applyAlignment="1">
      <alignment horizontal="left" wrapText="1"/>
    </xf>
    <xf numFmtId="0" fontId="8" fillId="3" borderId="5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9" fillId="3" borderId="4" xfId="0" applyFont="1" applyFill="1" applyBorder="1" applyAlignment="1">
      <alignment horizontal="justify" wrapText="1"/>
    </xf>
    <xf numFmtId="0" fontId="7" fillId="3" borderId="5" xfId="1" applyFont="1" applyFill="1" applyBorder="1" applyAlignment="1">
      <alignment horizontal="left" wrapText="1"/>
    </xf>
    <xf numFmtId="0" fontId="7" fillId="3" borderId="6" xfId="1" applyFont="1" applyFill="1" applyBorder="1" applyAlignment="1">
      <alignment horizontal="left" wrapText="1"/>
    </xf>
    <xf numFmtId="0" fontId="7" fillId="3" borderId="7" xfId="1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9" fillId="3" borderId="6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10" fillId="2" borderId="5" xfId="1" applyFont="1" applyFill="1" applyBorder="1" applyAlignment="1">
      <alignment horizontal="left" wrapText="1"/>
    </xf>
    <xf numFmtId="0" fontId="10" fillId="2" borderId="6" xfId="1" applyFont="1" applyFill="1" applyBorder="1" applyAlignment="1">
      <alignment horizontal="left" wrapText="1"/>
    </xf>
    <xf numFmtId="0" fontId="10" fillId="2" borderId="5" xfId="1" applyFont="1" applyFill="1" applyBorder="1" applyAlignment="1">
      <alignment horizontal="left" wrapText="1"/>
    </xf>
    <xf numFmtId="0" fontId="9" fillId="0" borderId="4" xfId="1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7" fillId="2" borderId="4" xfId="1" applyFont="1" applyFill="1" applyBorder="1" applyAlignment="1">
      <alignment wrapText="1"/>
    </xf>
    <xf numFmtId="0" fontId="10" fillId="2" borderId="5" xfId="1" applyFont="1" applyFill="1" applyBorder="1" applyAlignment="1">
      <alignment horizontal="center" wrapText="1"/>
    </xf>
    <xf numFmtId="0" fontId="10" fillId="2" borderId="6" xfId="1" applyFont="1" applyFill="1" applyBorder="1" applyAlignment="1">
      <alignment horizontal="center" wrapText="1"/>
    </xf>
    <xf numFmtId="0" fontId="10" fillId="2" borderId="7" xfId="1" applyFont="1" applyFill="1" applyBorder="1" applyAlignment="1">
      <alignment horizontal="center" wrapText="1"/>
    </xf>
    <xf numFmtId="0" fontId="7" fillId="7" borderId="8" xfId="1" applyFont="1" applyFill="1" applyBorder="1" applyAlignment="1">
      <alignment wrapText="1"/>
    </xf>
    <xf numFmtId="0" fontId="7" fillId="7" borderId="1" xfId="1" applyFont="1" applyFill="1" applyBorder="1" applyAlignment="1">
      <alignment horizontal="center" wrapText="1"/>
    </xf>
    <xf numFmtId="0" fontId="7" fillId="7" borderId="2" xfId="1" applyFont="1" applyFill="1" applyBorder="1" applyAlignment="1">
      <alignment horizontal="center" wrapText="1"/>
    </xf>
    <xf numFmtId="0" fontId="7" fillId="7" borderId="3" xfId="1" applyFont="1" applyFill="1" applyBorder="1" applyAlignment="1">
      <alignment horizontal="center" wrapText="1"/>
    </xf>
    <xf numFmtId="0" fontId="7" fillId="7" borderId="8" xfId="1" applyFont="1" applyFill="1" applyBorder="1" applyAlignment="1">
      <alignment horizontal="center" wrapText="1"/>
    </xf>
    <xf numFmtId="0" fontId="7" fillId="7" borderId="4" xfId="1" applyFont="1" applyFill="1" applyBorder="1" applyAlignment="1">
      <alignment horizontal="center" wrapText="1"/>
    </xf>
    <xf numFmtId="0" fontId="7" fillId="7" borderId="9" xfId="1" applyFont="1" applyFill="1" applyBorder="1" applyAlignment="1">
      <alignment horizontal="center" wrapText="1"/>
    </xf>
    <xf numFmtId="0" fontId="11" fillId="7" borderId="4" xfId="1" applyFont="1" applyFill="1" applyBorder="1" applyAlignment="1">
      <alignment horizontal="center" wrapText="1"/>
    </xf>
    <xf numFmtId="0" fontId="11" fillId="7" borderId="9" xfId="1" applyFont="1" applyFill="1" applyBorder="1" applyAlignment="1">
      <alignment horizontal="center" wrapText="1"/>
    </xf>
    <xf numFmtId="0" fontId="12" fillId="3" borderId="4" xfId="2" applyFont="1" applyFill="1" applyBorder="1" applyAlignment="1">
      <alignment horizontal="center"/>
    </xf>
    <xf numFmtId="0" fontId="13" fillId="3" borderId="9" xfId="1" applyFont="1" applyFill="1" applyBorder="1" applyAlignment="1">
      <alignment horizontal="center" wrapText="1"/>
    </xf>
    <xf numFmtId="0" fontId="13" fillId="7" borderId="9" xfId="1" applyFont="1" applyFill="1" applyBorder="1" applyAlignment="1">
      <alignment horizontal="center" wrapText="1"/>
    </xf>
    <xf numFmtId="0" fontId="15" fillId="3" borderId="4" xfId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justify" wrapText="1"/>
    </xf>
    <xf numFmtId="0" fontId="2" fillId="3" borderId="4" xfId="1" applyFont="1" applyFill="1" applyBorder="1" applyAlignment="1">
      <alignment horizontal="center"/>
    </xf>
    <xf numFmtId="3" fontId="17" fillId="3" borderId="4" xfId="0" applyNumberFormat="1" applyFont="1" applyFill="1" applyBorder="1" applyAlignment="1">
      <alignment horizontal="justify" wrapText="1"/>
    </xf>
    <xf numFmtId="0" fontId="7" fillId="3" borderId="10" xfId="0" applyFont="1" applyFill="1" applyBorder="1" applyAlignment="1">
      <alignment horizontal="center"/>
    </xf>
    <xf numFmtId="3" fontId="13" fillId="8" borderId="4" xfId="1" applyNumberFormat="1" applyFont="1" applyFill="1" applyBorder="1" applyAlignment="1">
      <alignment horizontal="center" wrapText="1"/>
    </xf>
    <xf numFmtId="3" fontId="7" fillId="8" borderId="4" xfId="0" applyNumberFormat="1" applyFont="1" applyFill="1" applyBorder="1" applyAlignment="1">
      <alignment horizontal="center"/>
    </xf>
    <xf numFmtId="3" fontId="7" fillId="9" borderId="4" xfId="0" applyNumberFormat="1" applyFont="1" applyFill="1" applyBorder="1" applyAlignment="1">
      <alignment horizontal="center"/>
    </xf>
    <xf numFmtId="3" fontId="7" fillId="3" borderId="4" xfId="0" applyNumberFormat="1" applyFont="1" applyFill="1" applyBorder="1" applyAlignment="1">
      <alignment horizontal="center"/>
    </xf>
    <xf numFmtId="9" fontId="13" fillId="3" borderId="4" xfId="1" applyNumberFormat="1" applyFont="1" applyFill="1" applyBorder="1" applyAlignment="1">
      <alignment horizontal="center" wrapText="1"/>
    </xf>
    <xf numFmtId="4" fontId="13" fillId="3" borderId="4" xfId="1" applyNumberFormat="1" applyFont="1" applyFill="1" applyBorder="1" applyAlignment="1">
      <alignment horizontal="center" wrapText="1"/>
    </xf>
    <xf numFmtId="0" fontId="18" fillId="10" borderId="4" xfId="1" applyFont="1" applyFill="1" applyBorder="1" applyAlignment="1">
      <alignment horizontal="center" wrapText="1"/>
    </xf>
    <xf numFmtId="0" fontId="2" fillId="0" borderId="4" xfId="1" applyFont="1" applyBorder="1" applyAlignment="1"/>
    <xf numFmtId="0" fontId="19" fillId="3" borderId="4" xfId="1" applyFont="1" applyFill="1" applyBorder="1" applyAlignment="1">
      <alignment horizontal="center" wrapText="1"/>
    </xf>
    <xf numFmtId="0" fontId="17" fillId="3" borderId="4" xfId="0" applyFont="1" applyFill="1" applyBorder="1" applyAlignment="1">
      <alignment horizontal="justify" wrapText="1"/>
    </xf>
    <xf numFmtId="0" fontId="7" fillId="3" borderId="4" xfId="0" applyFont="1" applyFill="1" applyBorder="1" applyAlignment="1">
      <alignment horizontal="center"/>
    </xf>
    <xf numFmtId="3" fontId="13" fillId="3" borderId="4" xfId="1" applyNumberFormat="1" applyFont="1" applyFill="1" applyBorder="1" applyAlignment="1">
      <alignment horizontal="center" wrapText="1"/>
    </xf>
    <xf numFmtId="3" fontId="20" fillId="3" borderId="4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justify" wrapText="1"/>
    </xf>
    <xf numFmtId="0" fontId="20" fillId="3" borderId="4" xfId="0" applyFont="1" applyFill="1" applyBorder="1" applyAlignment="1">
      <alignment horizontal="center"/>
    </xf>
    <xf numFmtId="3" fontId="21" fillId="3" borderId="4" xfId="1" applyNumberFormat="1" applyFont="1" applyFill="1" applyBorder="1" applyAlignment="1">
      <alignment horizontal="center" wrapText="1"/>
    </xf>
    <xf numFmtId="0" fontId="18" fillId="0" borderId="4" xfId="1" applyFont="1" applyFill="1" applyBorder="1" applyAlignment="1">
      <alignment wrapText="1"/>
    </xf>
    <xf numFmtId="0" fontId="20" fillId="3" borderId="5" xfId="0" applyFont="1" applyFill="1" applyBorder="1" applyAlignment="1">
      <alignment horizontal="center"/>
    </xf>
    <xf numFmtId="0" fontId="20" fillId="3" borderId="4" xfId="0" applyFont="1" applyFill="1" applyBorder="1" applyAlignment="1">
      <alignment wrapText="1"/>
    </xf>
    <xf numFmtId="3" fontId="7" fillId="0" borderId="4" xfId="0" applyNumberFormat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 wrapText="1"/>
    </xf>
    <xf numFmtId="0" fontId="19" fillId="3" borderId="11" xfId="1" applyFont="1" applyFill="1" applyBorder="1" applyAlignment="1">
      <alignment horizontal="center" wrapText="1"/>
    </xf>
    <xf numFmtId="0" fontId="19" fillId="3" borderId="12" xfId="1" applyFont="1" applyFill="1" applyBorder="1" applyAlignment="1">
      <alignment horizontal="center" wrapText="1"/>
    </xf>
    <xf numFmtId="0" fontId="19" fillId="3" borderId="13" xfId="1" applyFont="1" applyFill="1" applyBorder="1" applyAlignment="1">
      <alignment horizontal="center" wrapText="1"/>
    </xf>
    <xf numFmtId="3" fontId="20" fillId="3" borderId="5" xfId="0" applyNumberFormat="1" applyFont="1" applyFill="1" applyBorder="1" applyAlignment="1">
      <alignment horizontal="center"/>
    </xf>
    <xf numFmtId="4" fontId="21" fillId="3" borderId="4" xfId="1" applyNumberFormat="1" applyFont="1" applyFill="1" applyBorder="1" applyAlignment="1">
      <alignment wrapText="1"/>
    </xf>
    <xf numFmtId="0" fontId="20" fillId="11" borderId="4" xfId="3" applyFont="1" applyFill="1" applyBorder="1" applyAlignment="1">
      <alignment horizontal="justify" wrapText="1"/>
    </xf>
    <xf numFmtId="0" fontId="19" fillId="3" borderId="11" xfId="1" applyFont="1" applyFill="1" applyBorder="1" applyAlignment="1">
      <alignment horizontal="center" wrapText="1"/>
    </xf>
    <xf numFmtId="0" fontId="19" fillId="3" borderId="12" xfId="1" applyFont="1" applyFill="1" applyBorder="1" applyAlignment="1">
      <alignment horizontal="center" wrapText="1"/>
    </xf>
    <xf numFmtId="0" fontId="19" fillId="3" borderId="13" xfId="1" applyFont="1" applyFill="1" applyBorder="1" applyAlignment="1">
      <alignment horizontal="center" wrapText="1"/>
    </xf>
    <xf numFmtId="49" fontId="20" fillId="8" borderId="4" xfId="1" applyNumberFormat="1" applyFont="1" applyFill="1" applyBorder="1" applyAlignment="1">
      <alignment horizontal="center" wrapText="1"/>
    </xf>
    <xf numFmtId="49" fontId="21" fillId="3" borderId="4" xfId="1" applyNumberFormat="1" applyFont="1" applyFill="1" applyBorder="1" applyAlignment="1">
      <alignment horizontal="center" wrapText="1"/>
    </xf>
    <xf numFmtId="3" fontId="20" fillId="3" borderId="4" xfId="3" applyNumberFormat="1" applyFont="1" applyFill="1" applyBorder="1" applyAlignment="1">
      <alignment horizontal="center" wrapText="1"/>
    </xf>
    <xf numFmtId="0" fontId="20" fillId="11" borderId="7" xfId="3" applyFont="1" applyFill="1" applyBorder="1" applyAlignment="1">
      <alignment horizontal="justify" wrapText="1"/>
    </xf>
    <xf numFmtId="3" fontId="21" fillId="0" borderId="4" xfId="1" applyNumberFormat="1" applyFont="1" applyFill="1" applyBorder="1" applyAlignment="1">
      <alignment horizontal="center" wrapText="1"/>
    </xf>
    <xf numFmtId="0" fontId="20" fillId="11" borderId="7" xfId="0" applyFont="1" applyFill="1" applyBorder="1" applyAlignment="1">
      <alignment wrapText="1"/>
    </xf>
    <xf numFmtId="0" fontId="20" fillId="11" borderId="3" xfId="3" applyFont="1" applyFill="1" applyBorder="1" applyAlignment="1">
      <alignment horizontal="left" wrapText="1"/>
    </xf>
    <xf numFmtId="0" fontId="20" fillId="3" borderId="10" xfId="0" applyFont="1" applyFill="1" applyBorder="1" applyAlignment="1">
      <alignment horizontal="center"/>
    </xf>
    <xf numFmtId="0" fontId="20" fillId="11" borderId="4" xfId="3" applyFont="1" applyFill="1" applyBorder="1" applyAlignment="1">
      <alignment horizontal="left" wrapText="1"/>
    </xf>
    <xf numFmtId="0" fontId="20" fillId="11" borderId="10" xfId="3" applyFont="1" applyFill="1" applyBorder="1" applyAlignment="1">
      <alignment horizontal="left" wrapText="1"/>
    </xf>
    <xf numFmtId="0" fontId="22" fillId="2" borderId="5" xfId="1" applyFont="1" applyFill="1" applyBorder="1" applyAlignment="1">
      <alignment horizontal="left" wrapText="1"/>
    </xf>
    <xf numFmtId="0" fontId="22" fillId="2" borderId="6" xfId="1" applyFont="1" applyFill="1" applyBorder="1" applyAlignment="1">
      <alignment horizontal="left" wrapText="1"/>
    </xf>
    <xf numFmtId="0" fontId="22" fillId="2" borderId="7" xfId="1" applyFont="1" applyFill="1" applyBorder="1" applyAlignment="1">
      <alignment horizontal="left" wrapText="1"/>
    </xf>
    <xf numFmtId="0" fontId="2" fillId="0" borderId="0" xfId="1" applyAlignment="1"/>
    <xf numFmtId="3" fontId="2" fillId="0" borderId="0" xfId="1" applyNumberFormat="1" applyFont="1" applyBorder="1" applyAlignment="1"/>
  </cellXfs>
  <cellStyles count="4">
    <cellStyle name="Normal" xfId="0" builtinId="0"/>
    <cellStyle name="Normal 2 2 2" xfId="3" xr:uid="{BA54047D-1744-4B8D-BE51-415E856FD23B}"/>
    <cellStyle name="Normal 3 3" xfId="2" xr:uid="{CAACF21E-BAF6-4E1E-9924-0D4E2237E68B}"/>
    <cellStyle name="Normal 4" xfId="1" xr:uid="{C69CA2E4-14E7-4A18-9D4A-03861B821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251285</xdr:colOff>
      <xdr:row>0</xdr:row>
      <xdr:rowOff>63500</xdr:rowOff>
    </xdr:from>
    <xdr:to>
      <xdr:col>5</xdr:col>
      <xdr:colOff>160538</xdr:colOff>
      <xdr:row>6</xdr:row>
      <xdr:rowOff>201328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D82341-BA6B-4104-B416-693E511229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035" y="63500"/>
          <a:ext cx="2195253" cy="7664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5C6B-7A46-4639-B3EC-240DE6845A38}">
  <dimension ref="A1:AK41"/>
  <sheetViews>
    <sheetView tabSelected="1" workbookViewId="0">
      <selection sqref="A1:XFD1048576"/>
    </sheetView>
  </sheetViews>
  <sheetFormatPr baseColWidth="10" defaultColWidth="10.7109375" defaultRowHeight="12.75" x14ac:dyDescent="0.2"/>
  <cols>
    <col min="1" max="6" width="10.7109375" style="1"/>
    <col min="7" max="7" width="23.140625" style="1" customWidth="1"/>
    <col min="8" max="9" width="10.7109375" style="1"/>
    <col min="10" max="10" width="10.7109375" style="109" hidden="1" customWidth="1"/>
    <col min="11" max="11" width="10.7109375" style="1" hidden="1" customWidth="1"/>
    <col min="12" max="15" width="10.7109375" style="109" hidden="1" customWidth="1"/>
    <col min="16" max="16" width="13.5703125" style="109" hidden="1" customWidth="1"/>
    <col min="17" max="18" width="10.7109375" style="109"/>
    <col min="19" max="23" width="10.7109375" style="1"/>
    <col min="24" max="27" width="0" style="1" hidden="1" customWidth="1"/>
    <col min="28" max="28" width="10.7109375" style="1"/>
    <col min="29" max="33" width="0" style="1" hidden="1" customWidth="1"/>
    <col min="34" max="35" width="10.7109375" style="1"/>
    <col min="36" max="36" width="17" style="1" customWidth="1"/>
    <col min="37" max="16384" width="10.7109375" style="1"/>
  </cols>
  <sheetData>
    <row r="1" spans="1:37" ht="18.75" x14ac:dyDescent="0.3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4"/>
    </row>
    <row r="2" spans="1:37" s="7" customFormat="1" ht="18.75" x14ac:dyDescent="0.3">
      <c r="A2" s="5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s="5" customFormat="1" ht="14.25" x14ac:dyDescent="0.2">
      <c r="B3" s="8" t="s">
        <v>2</v>
      </c>
      <c r="C3" s="8"/>
      <c r="D3" s="8"/>
      <c r="E3" s="9" t="s">
        <v>3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s="5" customFormat="1" ht="14.25" x14ac:dyDescent="0.2">
      <c r="B4" s="8" t="s">
        <v>4</v>
      </c>
      <c r="C4" s="8"/>
      <c r="D4" s="8"/>
      <c r="E4" s="10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s="5" customFormat="1" ht="14.25" x14ac:dyDescent="0.2">
      <c r="B5" s="8" t="s">
        <v>6</v>
      </c>
      <c r="C5" s="8"/>
      <c r="D5" s="8"/>
      <c r="E5" s="11" t="s">
        <v>7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3"/>
    </row>
    <row r="6" spans="1:37" s="5" customFormat="1" ht="14.25" hidden="1" x14ac:dyDescent="0.2">
      <c r="B6" s="14" t="s">
        <v>8</v>
      </c>
      <c r="C6" s="15"/>
      <c r="D6" s="16"/>
      <c r="E6" s="17" t="s">
        <v>9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9"/>
    </row>
    <row r="7" spans="1:37" ht="18.75" x14ac:dyDescent="0.3">
      <c r="B7" s="20" t="s">
        <v>10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2"/>
    </row>
    <row r="8" spans="1:37" s="5" customFormat="1" ht="15.75" x14ac:dyDescent="0.25">
      <c r="B8" s="23" t="s">
        <v>11</v>
      </c>
      <c r="C8" s="23"/>
      <c r="D8" s="23"/>
      <c r="E8" s="23"/>
      <c r="F8" s="24" t="s">
        <v>12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6"/>
    </row>
    <row r="9" spans="1:37" s="5" customFormat="1" ht="15.75" x14ac:dyDescent="0.25">
      <c r="B9" s="23" t="s">
        <v>13</v>
      </c>
      <c r="C9" s="23"/>
      <c r="D9" s="23"/>
      <c r="E9" s="23"/>
      <c r="F9" s="27" t="s">
        <v>14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</row>
    <row r="10" spans="1:37" s="5" customFormat="1" ht="15.75" x14ac:dyDescent="0.25">
      <c r="B10" s="28" t="s">
        <v>15</v>
      </c>
      <c r="C10" s="29"/>
      <c r="D10" s="29"/>
      <c r="E10" s="30"/>
      <c r="F10" s="31" t="s">
        <v>16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3"/>
    </row>
    <row r="11" spans="1:37" s="5" customFormat="1" ht="15.75" x14ac:dyDescent="0.25">
      <c r="B11" s="34" t="s">
        <v>17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6"/>
    </row>
    <row r="12" spans="1:37" s="5" customFormat="1" ht="15.75" x14ac:dyDescent="0.25">
      <c r="B12" s="37" t="s">
        <v>18</v>
      </c>
      <c r="C12" s="37"/>
      <c r="D12" s="37"/>
      <c r="E12" s="37"/>
      <c r="F12" s="38" t="s">
        <v>19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40"/>
    </row>
    <row r="13" spans="1:37" s="5" customFormat="1" ht="15.75" x14ac:dyDescent="0.25">
      <c r="B13" s="37" t="s">
        <v>20</v>
      </c>
      <c r="C13" s="37"/>
      <c r="D13" s="37"/>
      <c r="E13" s="37"/>
      <c r="F13" s="41" t="s">
        <v>21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1:37" ht="15.75" x14ac:dyDescent="0.25">
      <c r="B14" s="44"/>
      <c r="C14" s="45" t="s">
        <v>22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7"/>
    </row>
    <row r="15" spans="1:37" ht="90" x14ac:dyDescent="0.25">
      <c r="B15" s="48" t="s">
        <v>23</v>
      </c>
      <c r="C15" s="49">
        <v>0</v>
      </c>
      <c r="D15" s="50"/>
      <c r="E15" s="51"/>
      <c r="F15" s="52" t="s">
        <v>24</v>
      </c>
      <c r="G15" s="53" t="s">
        <v>25</v>
      </c>
      <c r="H15" s="53" t="s">
        <v>26</v>
      </c>
      <c r="I15" s="54" t="s">
        <v>27</v>
      </c>
      <c r="J15" s="55" t="s">
        <v>28</v>
      </c>
      <c r="K15" s="54" t="s">
        <v>29</v>
      </c>
      <c r="L15" s="56" t="s">
        <v>30</v>
      </c>
      <c r="M15" s="56" t="s">
        <v>31</v>
      </c>
      <c r="N15" s="56" t="s">
        <v>32</v>
      </c>
      <c r="O15" s="56" t="s">
        <v>33</v>
      </c>
      <c r="P15" s="56" t="s">
        <v>34</v>
      </c>
      <c r="Q15" s="55" t="s">
        <v>35</v>
      </c>
      <c r="R15" s="57" t="s">
        <v>36</v>
      </c>
      <c r="S15" s="58" t="s">
        <v>37</v>
      </c>
      <c r="T15" s="58" t="s">
        <v>38</v>
      </c>
      <c r="U15" s="58" t="s">
        <v>39</v>
      </c>
      <c r="V15" s="58"/>
      <c r="W15" s="59" t="s">
        <v>40</v>
      </c>
      <c r="X15" s="60" t="s">
        <v>41</v>
      </c>
      <c r="Y15" s="60" t="s">
        <v>42</v>
      </c>
      <c r="Z15" s="60" t="s">
        <v>43</v>
      </c>
      <c r="AA15" s="60" t="s">
        <v>44</v>
      </c>
      <c r="AB15" s="59" t="s">
        <v>45</v>
      </c>
      <c r="AC15" s="60" t="s">
        <v>46</v>
      </c>
      <c r="AD15" s="60" t="s">
        <v>47</v>
      </c>
      <c r="AE15" s="60" t="s">
        <v>48</v>
      </c>
      <c r="AF15" s="60" t="s">
        <v>49</v>
      </c>
      <c r="AG15" s="59" t="s">
        <v>50</v>
      </c>
      <c r="AH15" s="59" t="s">
        <v>51</v>
      </c>
      <c r="AI15" s="59" t="s">
        <v>52</v>
      </c>
      <c r="AJ15" s="59" t="s">
        <v>53</v>
      </c>
      <c r="AK15" s="59" t="s">
        <v>54</v>
      </c>
    </row>
    <row r="16" spans="1:37" ht="38.25" x14ac:dyDescent="0.2">
      <c r="B16" s="61">
        <v>3</v>
      </c>
      <c r="C16" s="62" t="s">
        <v>55</v>
      </c>
      <c r="D16" s="62"/>
      <c r="E16" s="62"/>
      <c r="F16" s="63"/>
      <c r="G16" s="64"/>
      <c r="H16" s="65" t="s">
        <v>56</v>
      </c>
      <c r="I16" s="66">
        <f>+I17</f>
        <v>192708</v>
      </c>
      <c r="J16" s="66">
        <f>+I16+K16+L16+M16+O16+N16</f>
        <v>208804</v>
      </c>
      <c r="K16" s="66">
        <f>+K17</f>
        <v>58013</v>
      </c>
      <c r="L16" s="66">
        <f t="shared" ref="L16:N16" si="0">+L17</f>
        <v>8889</v>
      </c>
      <c r="M16" s="66">
        <f t="shared" si="0"/>
        <v>3409</v>
      </c>
      <c r="N16" s="66">
        <f t="shared" si="0"/>
        <v>7</v>
      </c>
      <c r="O16" s="67">
        <f>+O18+O19+O20</f>
        <v>-54222</v>
      </c>
      <c r="P16" s="67">
        <f>+P18+P19+P20</f>
        <v>33138</v>
      </c>
      <c r="Q16" s="67">
        <f>+Q18+Q19+Q20</f>
        <v>241942</v>
      </c>
      <c r="R16" s="67">
        <f>SUM(R18:R20)</f>
        <v>18499</v>
      </c>
      <c r="S16" s="67">
        <f>SUM(S18:S20)</f>
        <v>19599</v>
      </c>
      <c r="T16" s="67">
        <f t="shared" ref="T16:U16" si="1">SUM(T18:T20)</f>
        <v>20333</v>
      </c>
      <c r="U16" s="67">
        <f t="shared" si="1"/>
        <v>16694</v>
      </c>
      <c r="V16" s="68">
        <f>SUM(T16:U16)</f>
        <v>37027</v>
      </c>
      <c r="W16" s="67">
        <f>+R16+S16+T16+U16</f>
        <v>75125</v>
      </c>
      <c r="X16" s="69">
        <v>15500</v>
      </c>
      <c r="Y16" s="69">
        <v>16200</v>
      </c>
      <c r="Z16" s="69">
        <v>17000</v>
      </c>
      <c r="AA16" s="69">
        <v>16800</v>
      </c>
      <c r="AB16" s="69">
        <f>+X16+Y16+Z16+AA16</f>
        <v>65500</v>
      </c>
      <c r="AC16" s="69"/>
      <c r="AD16" s="69"/>
      <c r="AE16" s="69"/>
      <c r="AF16" s="69"/>
      <c r="AG16" s="69">
        <f t="shared" ref="AG16:AG35" si="2">+AC16+AD16+AE16+AF16</f>
        <v>0</v>
      </c>
      <c r="AH16" s="69">
        <f>+W16+AB16+AG16</f>
        <v>140625</v>
      </c>
      <c r="AI16" s="70">
        <f>SUM(AH16/J16)</f>
        <v>0.67347847742380418</v>
      </c>
      <c r="AJ16" s="71">
        <v>56455403</v>
      </c>
      <c r="AK16" s="72" t="s">
        <v>57</v>
      </c>
    </row>
    <row r="17" spans="2:37" ht="178.5" x14ac:dyDescent="0.2">
      <c r="B17" s="73"/>
      <c r="C17" s="74"/>
      <c r="D17" s="74"/>
      <c r="E17" s="74"/>
      <c r="F17" s="75" t="s">
        <v>58</v>
      </c>
      <c r="G17" s="64"/>
      <c r="H17" s="76" t="s">
        <v>56</v>
      </c>
      <c r="I17" s="66">
        <v>192708</v>
      </c>
      <c r="J17" s="66">
        <f t="shared" ref="J17:J19" si="3">+I17+K17+L17+M17+O17+N17</f>
        <v>208804</v>
      </c>
      <c r="K17" s="66">
        <f>+K18+K19+K20</f>
        <v>58013</v>
      </c>
      <c r="L17" s="67">
        <f t="shared" ref="L17:P17" si="4">+L18+L19+L20</f>
        <v>8889</v>
      </c>
      <c r="M17" s="67">
        <f t="shared" si="4"/>
        <v>3409</v>
      </c>
      <c r="N17" s="67">
        <f>+N18+N19+N20</f>
        <v>7</v>
      </c>
      <c r="O17" s="67">
        <f t="shared" si="4"/>
        <v>-54222</v>
      </c>
      <c r="P17" s="67">
        <f t="shared" si="4"/>
        <v>33138</v>
      </c>
      <c r="Q17" s="67">
        <f>+Q18+Q19+Q20</f>
        <v>241942</v>
      </c>
      <c r="R17" s="67">
        <f>SUM(R18:R20)</f>
        <v>18499</v>
      </c>
      <c r="S17" s="67">
        <f>SUM(S18:S20)</f>
        <v>19599</v>
      </c>
      <c r="T17" s="67">
        <f t="shared" ref="T17:U17" si="5">SUM(T18:T20)</f>
        <v>20333</v>
      </c>
      <c r="U17" s="67">
        <f t="shared" si="5"/>
        <v>16694</v>
      </c>
      <c r="V17" s="68">
        <f t="shared" ref="V17:V35" si="6">SUM(T17:U17)</f>
        <v>37027</v>
      </c>
      <c r="W17" s="67">
        <f t="shared" ref="W17:W34" si="7">+R17+S17+T17+U17</f>
        <v>75125</v>
      </c>
      <c r="X17" s="69">
        <v>15500</v>
      </c>
      <c r="Y17" s="69">
        <v>16200</v>
      </c>
      <c r="Z17" s="69">
        <v>17000</v>
      </c>
      <c r="AA17" s="69">
        <v>16800</v>
      </c>
      <c r="AB17" s="69">
        <f>+X17+Y17+Z17+AA17</f>
        <v>65500</v>
      </c>
      <c r="AC17" s="77">
        <f t="shared" ref="AC17:AF17" si="8">+AC18+AC19+AC20</f>
        <v>0</v>
      </c>
      <c r="AD17" s="77">
        <f t="shared" si="8"/>
        <v>0</v>
      </c>
      <c r="AE17" s="77">
        <f t="shared" si="8"/>
        <v>0</v>
      </c>
      <c r="AF17" s="77">
        <f t="shared" si="8"/>
        <v>0</v>
      </c>
      <c r="AG17" s="69">
        <f t="shared" si="2"/>
        <v>0</v>
      </c>
      <c r="AH17" s="69">
        <f t="shared" ref="AH17:AH35" si="9">+W17+AB17+AG17</f>
        <v>140625</v>
      </c>
      <c r="AI17" s="70">
        <f t="shared" ref="AI17:AI35" si="10">SUM(AH17/J17)</f>
        <v>0.67347847742380418</v>
      </c>
      <c r="AJ17" s="71">
        <v>56455403</v>
      </c>
      <c r="AK17" s="72" t="s">
        <v>57</v>
      </c>
    </row>
    <row r="18" spans="2:37" ht="38.25" x14ac:dyDescent="0.2">
      <c r="B18" s="73"/>
      <c r="C18" s="74"/>
      <c r="D18" s="74"/>
      <c r="E18" s="74"/>
      <c r="F18" s="78"/>
      <c r="G18" s="79" t="s">
        <v>59</v>
      </c>
      <c r="H18" s="80" t="s">
        <v>56</v>
      </c>
      <c r="I18" s="77">
        <v>57813</v>
      </c>
      <c r="J18" s="77">
        <f t="shared" si="3"/>
        <v>52232</v>
      </c>
      <c r="K18" s="69">
        <v>12013</v>
      </c>
      <c r="L18" s="69">
        <v>594</v>
      </c>
      <c r="M18" s="69">
        <v>409</v>
      </c>
      <c r="N18" s="69">
        <v>3</v>
      </c>
      <c r="O18" s="69">
        <v>-18600</v>
      </c>
      <c r="P18" s="69">
        <v>11342</v>
      </c>
      <c r="Q18" s="67">
        <f>+I18+K18+L18+M18+N18+O18+P18</f>
        <v>63574</v>
      </c>
      <c r="R18" s="67">
        <f>1046+1507</f>
        <v>2553</v>
      </c>
      <c r="S18" s="67">
        <f>1025+1529</f>
        <v>2554</v>
      </c>
      <c r="T18" s="67">
        <f>1208+1612</f>
        <v>2820</v>
      </c>
      <c r="U18" s="67">
        <f>1316+1069</f>
        <v>2385</v>
      </c>
      <c r="V18" s="68">
        <f t="shared" si="6"/>
        <v>5205</v>
      </c>
      <c r="W18" s="67">
        <f t="shared" si="7"/>
        <v>10312</v>
      </c>
      <c r="X18" s="77"/>
      <c r="Y18" s="77"/>
      <c r="Z18" s="77"/>
      <c r="AA18" s="77"/>
      <c r="AB18" s="69">
        <f t="shared" ref="AB18:AB35" si="11">+X18+Y18+Z18+AA18</f>
        <v>0</v>
      </c>
      <c r="AC18" s="77"/>
      <c r="AD18" s="77"/>
      <c r="AE18" s="77"/>
      <c r="AF18" s="77"/>
      <c r="AG18" s="69">
        <f t="shared" si="2"/>
        <v>0</v>
      </c>
      <c r="AH18" s="69">
        <f t="shared" si="9"/>
        <v>10312</v>
      </c>
      <c r="AI18" s="70">
        <f t="shared" si="10"/>
        <v>0.19742686475723695</v>
      </c>
      <c r="AJ18" s="81"/>
      <c r="AK18" s="82"/>
    </row>
    <row r="19" spans="2:37" ht="25.5" x14ac:dyDescent="0.2">
      <c r="B19" s="73"/>
      <c r="C19" s="74"/>
      <c r="D19" s="74"/>
      <c r="E19" s="74"/>
      <c r="F19" s="83"/>
      <c r="G19" s="84" t="s">
        <v>60</v>
      </c>
      <c r="H19" s="80" t="s">
        <v>56</v>
      </c>
      <c r="I19" s="77">
        <v>38541</v>
      </c>
      <c r="J19" s="77">
        <f t="shared" si="3"/>
        <v>38042</v>
      </c>
      <c r="K19" s="69">
        <v>8000</v>
      </c>
      <c r="L19" s="69">
        <v>2000</v>
      </c>
      <c r="M19" s="69">
        <v>1500</v>
      </c>
      <c r="N19" s="69">
        <v>1</v>
      </c>
      <c r="O19" s="69">
        <v>-12000</v>
      </c>
      <c r="P19" s="69">
        <v>8138</v>
      </c>
      <c r="Q19" s="67">
        <f t="shared" ref="Q19" si="12">+I19+K19+L19+M19+N19+O19+P19</f>
        <v>46180</v>
      </c>
      <c r="R19" s="85">
        <v>2987</v>
      </c>
      <c r="S19" s="85">
        <v>3273</v>
      </c>
      <c r="T19" s="85">
        <v>3395</v>
      </c>
      <c r="U19" s="77">
        <v>2843</v>
      </c>
      <c r="V19" s="68">
        <f t="shared" si="6"/>
        <v>6238</v>
      </c>
      <c r="W19" s="67">
        <f t="shared" si="7"/>
        <v>12498</v>
      </c>
      <c r="X19" s="77"/>
      <c r="Y19" s="77"/>
      <c r="Z19" s="77"/>
      <c r="AA19" s="77"/>
      <c r="AB19" s="69">
        <f t="shared" si="11"/>
        <v>0</v>
      </c>
      <c r="AC19" s="77"/>
      <c r="AD19" s="77"/>
      <c r="AE19" s="77"/>
      <c r="AF19" s="77"/>
      <c r="AG19" s="69">
        <f t="shared" si="2"/>
        <v>0</v>
      </c>
      <c r="AH19" s="69">
        <f t="shared" si="9"/>
        <v>12498</v>
      </c>
      <c r="AI19" s="70">
        <f t="shared" si="10"/>
        <v>0.32853162294306293</v>
      </c>
      <c r="AJ19" s="86"/>
      <c r="AK19" s="82"/>
    </row>
    <row r="20" spans="2:37" ht="38.25" x14ac:dyDescent="0.2">
      <c r="B20" s="73"/>
      <c r="C20" s="87"/>
      <c r="D20" s="88"/>
      <c r="E20" s="89"/>
      <c r="F20" s="90"/>
      <c r="G20" s="84" t="s">
        <v>61</v>
      </c>
      <c r="H20" s="80" t="s">
        <v>56</v>
      </c>
      <c r="I20" s="77">
        <v>96354</v>
      </c>
      <c r="J20" s="77">
        <f>+I20+K20+L20+M20+O20+N20</f>
        <v>118530</v>
      </c>
      <c r="K20" s="69">
        <v>38000</v>
      </c>
      <c r="L20" s="69">
        <v>6295</v>
      </c>
      <c r="M20" s="69">
        <v>1500</v>
      </c>
      <c r="N20" s="69">
        <v>3</v>
      </c>
      <c r="O20" s="69">
        <v>-23622</v>
      </c>
      <c r="P20" s="69">
        <v>13658</v>
      </c>
      <c r="Q20" s="67">
        <f>+I20+K20+L20+M20+N20+O20+P20</f>
        <v>132188</v>
      </c>
      <c r="R20" s="67">
        <f>5647+7312</f>
        <v>12959</v>
      </c>
      <c r="S20" s="67">
        <f>5960+7812</f>
        <v>13772</v>
      </c>
      <c r="T20" s="67">
        <f>6626+7492</f>
        <v>14118</v>
      </c>
      <c r="U20" s="67">
        <f>5599+5867</f>
        <v>11466</v>
      </c>
      <c r="V20" s="68">
        <f t="shared" si="6"/>
        <v>25584</v>
      </c>
      <c r="W20" s="67">
        <f t="shared" si="7"/>
        <v>52315</v>
      </c>
      <c r="X20" s="77"/>
      <c r="Y20" s="77"/>
      <c r="Z20" s="77"/>
      <c r="AA20" s="77"/>
      <c r="AB20" s="69">
        <f t="shared" si="11"/>
        <v>0</v>
      </c>
      <c r="AC20" s="77"/>
      <c r="AD20" s="77"/>
      <c r="AE20" s="77"/>
      <c r="AF20" s="77"/>
      <c r="AG20" s="69">
        <f t="shared" si="2"/>
        <v>0</v>
      </c>
      <c r="AH20" s="69">
        <f t="shared" si="9"/>
        <v>52315</v>
      </c>
      <c r="AI20" s="70">
        <f t="shared" si="10"/>
        <v>0.44136505526027164</v>
      </c>
      <c r="AJ20" s="91"/>
      <c r="AK20" s="82"/>
    </row>
    <row r="21" spans="2:37" ht="25.5" x14ac:dyDescent="0.2">
      <c r="B21" s="73"/>
      <c r="C21" s="87"/>
      <c r="D21" s="88"/>
      <c r="E21" s="89"/>
      <c r="F21" s="90"/>
      <c r="G21" s="92" t="s">
        <v>62</v>
      </c>
      <c r="H21" s="80" t="s">
        <v>63</v>
      </c>
      <c r="I21" s="81">
        <v>6</v>
      </c>
      <c r="J21" s="78">
        <v>6</v>
      </c>
      <c r="K21" s="81"/>
      <c r="L21" s="78"/>
      <c r="M21" s="78"/>
      <c r="N21" s="78"/>
      <c r="O21" s="78"/>
      <c r="P21" s="78"/>
      <c r="Q21" s="78">
        <v>6</v>
      </c>
      <c r="R21" s="85" t="s">
        <v>64</v>
      </c>
      <c r="S21" s="85">
        <v>1</v>
      </c>
      <c r="T21" s="85">
        <v>3</v>
      </c>
      <c r="U21" s="81">
        <v>1</v>
      </c>
      <c r="V21" s="68">
        <f t="shared" si="6"/>
        <v>4</v>
      </c>
      <c r="W21" s="67">
        <f>+R21+S21+T21+U21</f>
        <v>5</v>
      </c>
      <c r="X21" s="69"/>
      <c r="Y21" s="69"/>
      <c r="Z21" s="69"/>
      <c r="AA21" s="69"/>
      <c r="AB21" s="69">
        <f>+X21+Y21+Z21+AA21</f>
        <v>0</v>
      </c>
      <c r="AC21" s="69"/>
      <c r="AD21" s="69"/>
      <c r="AE21" s="69"/>
      <c r="AF21" s="69"/>
      <c r="AG21" s="69">
        <f>+AC21+AD21+AE21+AF21</f>
        <v>0</v>
      </c>
      <c r="AH21" s="78">
        <f>+W21+AB21+AG21</f>
        <v>5</v>
      </c>
      <c r="AI21" s="70">
        <f>SUM(AH21/J21)</f>
        <v>0.83333333333333337</v>
      </c>
      <c r="AJ21" s="91"/>
      <c r="AK21" s="82"/>
    </row>
    <row r="22" spans="2:37" ht="25.5" x14ac:dyDescent="0.2">
      <c r="B22" s="73"/>
      <c r="C22" s="93"/>
      <c r="D22" s="94"/>
      <c r="E22" s="95"/>
      <c r="F22" s="90"/>
      <c r="G22" s="92" t="s">
        <v>65</v>
      </c>
      <c r="H22" s="80" t="s">
        <v>63</v>
      </c>
      <c r="I22" s="81">
        <v>6</v>
      </c>
      <c r="J22" s="78">
        <v>6</v>
      </c>
      <c r="K22" s="81"/>
      <c r="L22" s="78"/>
      <c r="M22" s="78"/>
      <c r="N22" s="78"/>
      <c r="O22" s="78"/>
      <c r="P22" s="78"/>
      <c r="Q22" s="78">
        <v>6</v>
      </c>
      <c r="R22" s="85" t="s">
        <v>64</v>
      </c>
      <c r="S22" s="85" t="s">
        <v>64</v>
      </c>
      <c r="T22" s="85" t="s">
        <v>64</v>
      </c>
      <c r="U22" s="85" t="s">
        <v>64</v>
      </c>
      <c r="V22" s="68">
        <f t="shared" si="6"/>
        <v>0</v>
      </c>
      <c r="W22" s="96" t="s">
        <v>64</v>
      </c>
      <c r="X22" s="81"/>
      <c r="Y22" s="81"/>
      <c r="Z22" s="81"/>
      <c r="AA22" s="81"/>
      <c r="AB22" s="78">
        <f t="shared" si="11"/>
        <v>0</v>
      </c>
      <c r="AC22" s="81"/>
      <c r="AD22" s="81"/>
      <c r="AE22" s="81"/>
      <c r="AF22" s="81"/>
      <c r="AG22" s="78">
        <f t="shared" si="2"/>
        <v>0</v>
      </c>
      <c r="AH22" s="97" t="s">
        <v>64</v>
      </c>
      <c r="AI22" s="97" t="s">
        <v>66</v>
      </c>
      <c r="AJ22" s="91"/>
      <c r="AK22" s="82"/>
    </row>
    <row r="23" spans="2:37" ht="25.5" x14ac:dyDescent="0.2">
      <c r="B23" s="73"/>
      <c r="C23" s="74"/>
      <c r="D23" s="74"/>
      <c r="E23" s="74"/>
      <c r="F23" s="83"/>
      <c r="G23" s="92" t="s">
        <v>67</v>
      </c>
      <c r="H23" s="80" t="s">
        <v>63</v>
      </c>
      <c r="I23" s="81">
        <v>6564</v>
      </c>
      <c r="J23" s="78">
        <v>6564</v>
      </c>
      <c r="K23" s="81"/>
      <c r="L23" s="78"/>
      <c r="M23" s="78"/>
      <c r="N23" s="78"/>
      <c r="O23" s="78"/>
      <c r="P23" s="78"/>
      <c r="Q23" s="78">
        <v>6564</v>
      </c>
      <c r="R23" s="85">
        <v>777</v>
      </c>
      <c r="S23" s="85">
        <v>774</v>
      </c>
      <c r="T23" s="85">
        <v>932</v>
      </c>
      <c r="U23" s="81">
        <v>776</v>
      </c>
      <c r="V23" s="68">
        <f t="shared" si="6"/>
        <v>1708</v>
      </c>
      <c r="W23" s="67">
        <f t="shared" si="7"/>
        <v>3259</v>
      </c>
      <c r="X23" s="81"/>
      <c r="Y23" s="81"/>
      <c r="Z23" s="81"/>
      <c r="AA23" s="81"/>
      <c r="AB23" s="78">
        <f t="shared" si="11"/>
        <v>0</v>
      </c>
      <c r="AC23" s="81"/>
      <c r="AD23" s="81"/>
      <c r="AE23" s="81"/>
      <c r="AF23" s="81"/>
      <c r="AG23" s="78">
        <f t="shared" si="2"/>
        <v>0</v>
      </c>
      <c r="AH23" s="78">
        <f>+W23+AB23+AG23</f>
        <v>3259</v>
      </c>
      <c r="AI23" s="70">
        <f t="shared" si="10"/>
        <v>0.4964960390006094</v>
      </c>
      <c r="AJ23" s="86"/>
      <c r="AK23" s="82"/>
    </row>
    <row r="24" spans="2:37" ht="15" x14ac:dyDescent="0.2">
      <c r="B24" s="73"/>
      <c r="C24" s="74"/>
      <c r="D24" s="74"/>
      <c r="E24" s="74"/>
      <c r="F24" s="78"/>
      <c r="G24" s="92" t="s">
        <v>68</v>
      </c>
      <c r="H24" s="80" t="s">
        <v>63</v>
      </c>
      <c r="I24" s="81">
        <v>3900</v>
      </c>
      <c r="J24" s="78">
        <v>3900</v>
      </c>
      <c r="K24" s="81"/>
      <c r="L24" s="78"/>
      <c r="M24" s="78"/>
      <c r="N24" s="78"/>
      <c r="O24" s="78"/>
      <c r="P24" s="78"/>
      <c r="Q24" s="78">
        <v>3900</v>
      </c>
      <c r="R24" s="85">
        <v>330</v>
      </c>
      <c r="S24" s="85">
        <v>423</v>
      </c>
      <c r="T24" s="85">
        <v>460</v>
      </c>
      <c r="U24" s="81">
        <v>401</v>
      </c>
      <c r="V24" s="68">
        <f t="shared" si="6"/>
        <v>861</v>
      </c>
      <c r="W24" s="67">
        <f t="shared" si="7"/>
        <v>1614</v>
      </c>
      <c r="X24" s="81"/>
      <c r="Y24" s="81"/>
      <c r="Z24" s="81"/>
      <c r="AA24" s="81"/>
      <c r="AB24" s="78">
        <f t="shared" si="11"/>
        <v>0</v>
      </c>
      <c r="AC24" s="81"/>
      <c r="AD24" s="81"/>
      <c r="AE24" s="81"/>
      <c r="AF24" s="81"/>
      <c r="AG24" s="78">
        <f t="shared" si="2"/>
        <v>0</v>
      </c>
      <c r="AH24" s="78">
        <f t="shared" si="9"/>
        <v>1614</v>
      </c>
      <c r="AI24" s="70">
        <f t="shared" si="10"/>
        <v>0.41384615384615386</v>
      </c>
      <c r="AJ24" s="98"/>
      <c r="AK24" s="82"/>
    </row>
    <row r="25" spans="2:37" ht="25.5" x14ac:dyDescent="0.2">
      <c r="B25" s="73"/>
      <c r="C25" s="74"/>
      <c r="D25" s="74"/>
      <c r="E25" s="74"/>
      <c r="F25" s="80"/>
      <c r="G25" s="92" t="s">
        <v>69</v>
      </c>
      <c r="H25" s="80" t="s">
        <v>63</v>
      </c>
      <c r="I25" s="81">
        <v>9312</v>
      </c>
      <c r="J25" s="78">
        <v>9312</v>
      </c>
      <c r="K25" s="81"/>
      <c r="L25" s="78"/>
      <c r="M25" s="78"/>
      <c r="N25" s="78"/>
      <c r="O25" s="78"/>
      <c r="P25" s="78"/>
      <c r="Q25" s="78">
        <v>9312</v>
      </c>
      <c r="R25" s="85">
        <v>690</v>
      </c>
      <c r="S25" s="85">
        <v>790</v>
      </c>
      <c r="T25" s="85">
        <v>958</v>
      </c>
      <c r="U25" s="81">
        <v>690</v>
      </c>
      <c r="V25" s="68">
        <f t="shared" si="6"/>
        <v>1648</v>
      </c>
      <c r="W25" s="67">
        <f t="shared" si="7"/>
        <v>3128</v>
      </c>
      <c r="X25" s="81"/>
      <c r="Y25" s="81"/>
      <c r="Z25" s="81"/>
      <c r="AA25" s="81"/>
      <c r="AB25" s="78">
        <f t="shared" si="11"/>
        <v>0</v>
      </c>
      <c r="AC25" s="81"/>
      <c r="AD25" s="81"/>
      <c r="AE25" s="81"/>
      <c r="AF25" s="81"/>
      <c r="AG25" s="78">
        <f t="shared" si="2"/>
        <v>0</v>
      </c>
      <c r="AH25" s="78">
        <f t="shared" si="9"/>
        <v>3128</v>
      </c>
      <c r="AI25" s="70">
        <f t="shared" si="10"/>
        <v>0.33591065292096217</v>
      </c>
      <c r="AJ25" s="98"/>
      <c r="AK25" s="82"/>
    </row>
    <row r="26" spans="2:37" ht="25.5" x14ac:dyDescent="0.2">
      <c r="B26" s="73"/>
      <c r="C26" s="74"/>
      <c r="D26" s="74"/>
      <c r="E26" s="74"/>
      <c r="F26" s="80"/>
      <c r="G26" s="99" t="s">
        <v>70</v>
      </c>
      <c r="H26" s="80" t="s">
        <v>63</v>
      </c>
      <c r="I26" s="81">
        <v>16164</v>
      </c>
      <c r="J26" s="78">
        <v>16164</v>
      </c>
      <c r="K26" s="81"/>
      <c r="L26" s="78"/>
      <c r="M26" s="78"/>
      <c r="N26" s="78"/>
      <c r="O26" s="78"/>
      <c r="P26" s="78"/>
      <c r="Q26" s="78">
        <v>16164</v>
      </c>
      <c r="R26" s="85">
        <v>1436</v>
      </c>
      <c r="S26" s="85">
        <v>1692</v>
      </c>
      <c r="T26" s="85">
        <v>1952</v>
      </c>
      <c r="U26" s="81">
        <v>1576</v>
      </c>
      <c r="V26" s="68">
        <f t="shared" si="6"/>
        <v>3528</v>
      </c>
      <c r="W26" s="67">
        <f t="shared" si="7"/>
        <v>6656</v>
      </c>
      <c r="X26" s="81"/>
      <c r="Y26" s="81"/>
      <c r="Z26" s="81"/>
      <c r="AA26" s="81"/>
      <c r="AB26" s="78">
        <f t="shared" si="11"/>
        <v>0</v>
      </c>
      <c r="AC26" s="81"/>
      <c r="AD26" s="81"/>
      <c r="AE26" s="81"/>
      <c r="AF26" s="81"/>
      <c r="AG26" s="78">
        <f t="shared" si="2"/>
        <v>0</v>
      </c>
      <c r="AH26" s="78">
        <f t="shared" si="9"/>
        <v>6656</v>
      </c>
      <c r="AI26" s="70">
        <f t="shared" si="10"/>
        <v>0.41177926255877256</v>
      </c>
      <c r="AJ26" s="98"/>
      <c r="AK26" s="82"/>
    </row>
    <row r="27" spans="2:37" ht="25.5" x14ac:dyDescent="0.2">
      <c r="B27" s="73"/>
      <c r="C27" s="74"/>
      <c r="D27" s="74"/>
      <c r="E27" s="74"/>
      <c r="F27" s="80"/>
      <c r="G27" s="99" t="s">
        <v>71</v>
      </c>
      <c r="H27" s="80" t="s">
        <v>63</v>
      </c>
      <c r="I27" s="81">
        <v>36060</v>
      </c>
      <c r="J27" s="78">
        <v>36060</v>
      </c>
      <c r="K27" s="81"/>
      <c r="L27" s="78"/>
      <c r="M27" s="78"/>
      <c r="N27" s="78"/>
      <c r="O27" s="78"/>
      <c r="P27" s="78"/>
      <c r="Q27" s="78">
        <v>36060</v>
      </c>
      <c r="R27" s="85">
        <v>4067</v>
      </c>
      <c r="S27" s="85">
        <v>4214</v>
      </c>
      <c r="T27" s="85">
        <v>4863</v>
      </c>
      <c r="U27" s="81">
        <v>3942</v>
      </c>
      <c r="V27" s="68">
        <f t="shared" si="6"/>
        <v>8805</v>
      </c>
      <c r="W27" s="67">
        <f t="shared" si="7"/>
        <v>17086</v>
      </c>
      <c r="X27" s="81"/>
      <c r="Y27" s="81"/>
      <c r="Z27" s="81"/>
      <c r="AA27" s="81"/>
      <c r="AB27" s="78">
        <f t="shared" si="11"/>
        <v>0</v>
      </c>
      <c r="AC27" s="81"/>
      <c r="AD27" s="81"/>
      <c r="AE27" s="81"/>
      <c r="AF27" s="81"/>
      <c r="AG27" s="78">
        <f t="shared" si="2"/>
        <v>0</v>
      </c>
      <c r="AH27" s="78">
        <f t="shared" si="9"/>
        <v>17086</v>
      </c>
      <c r="AI27" s="70">
        <f t="shared" si="10"/>
        <v>0.47382140876317247</v>
      </c>
      <c r="AJ27" s="98"/>
      <c r="AK27" s="82"/>
    </row>
    <row r="28" spans="2:37" ht="25.5" x14ac:dyDescent="0.2">
      <c r="B28" s="73"/>
      <c r="C28" s="74"/>
      <c r="D28" s="74"/>
      <c r="E28" s="74"/>
      <c r="F28" s="80"/>
      <c r="G28" s="99" t="s">
        <v>72</v>
      </c>
      <c r="H28" s="80" t="s">
        <v>63</v>
      </c>
      <c r="I28" s="81">
        <v>6444</v>
      </c>
      <c r="J28" s="78">
        <v>6444</v>
      </c>
      <c r="K28" s="81"/>
      <c r="L28" s="78"/>
      <c r="M28" s="78"/>
      <c r="N28" s="78"/>
      <c r="O28" s="78"/>
      <c r="P28" s="78"/>
      <c r="Q28" s="78">
        <v>6444</v>
      </c>
      <c r="R28" s="85">
        <v>427</v>
      </c>
      <c r="S28" s="85">
        <v>482</v>
      </c>
      <c r="T28" s="85">
        <v>513</v>
      </c>
      <c r="U28" s="81">
        <v>460</v>
      </c>
      <c r="V28" s="68">
        <f t="shared" si="6"/>
        <v>973</v>
      </c>
      <c r="W28" s="67">
        <f t="shared" si="7"/>
        <v>1882</v>
      </c>
      <c r="X28" s="81"/>
      <c r="Y28" s="81"/>
      <c r="Z28" s="81"/>
      <c r="AA28" s="81"/>
      <c r="AB28" s="78">
        <f t="shared" si="11"/>
        <v>0</v>
      </c>
      <c r="AC28" s="81"/>
      <c r="AD28" s="81"/>
      <c r="AE28" s="81"/>
      <c r="AF28" s="81"/>
      <c r="AG28" s="78">
        <f t="shared" si="2"/>
        <v>0</v>
      </c>
      <c r="AH28" s="78">
        <f t="shared" si="9"/>
        <v>1882</v>
      </c>
      <c r="AI28" s="70">
        <f t="shared" si="10"/>
        <v>0.29205462445685909</v>
      </c>
      <c r="AJ28" s="98"/>
      <c r="AK28" s="82"/>
    </row>
    <row r="29" spans="2:37" ht="15" x14ac:dyDescent="0.2">
      <c r="B29" s="73"/>
      <c r="C29" s="87"/>
      <c r="D29" s="88"/>
      <c r="E29" s="89"/>
      <c r="F29" s="80"/>
      <c r="G29" s="99" t="s">
        <v>73</v>
      </c>
      <c r="H29" s="80" t="s">
        <v>63</v>
      </c>
      <c r="I29" s="81">
        <v>3936</v>
      </c>
      <c r="J29" s="78">
        <v>3936</v>
      </c>
      <c r="K29" s="81"/>
      <c r="L29" s="78"/>
      <c r="M29" s="78"/>
      <c r="N29" s="78"/>
      <c r="O29" s="78"/>
      <c r="P29" s="78"/>
      <c r="Q29" s="78">
        <v>3936</v>
      </c>
      <c r="R29" s="100">
        <v>368</v>
      </c>
      <c r="S29" s="100">
        <v>447</v>
      </c>
      <c r="T29" s="85">
        <v>416</v>
      </c>
      <c r="U29" s="81">
        <v>409</v>
      </c>
      <c r="V29" s="68">
        <f t="shared" si="6"/>
        <v>825</v>
      </c>
      <c r="W29" s="67">
        <f t="shared" si="7"/>
        <v>1640</v>
      </c>
      <c r="X29" s="81"/>
      <c r="Y29" s="81"/>
      <c r="Z29" s="81"/>
      <c r="AA29" s="81"/>
      <c r="AB29" s="78">
        <f t="shared" si="11"/>
        <v>0</v>
      </c>
      <c r="AC29" s="81"/>
      <c r="AD29" s="81"/>
      <c r="AE29" s="81"/>
      <c r="AF29" s="81"/>
      <c r="AG29" s="78">
        <f t="shared" si="2"/>
        <v>0</v>
      </c>
      <c r="AH29" s="78">
        <f t="shared" si="9"/>
        <v>1640</v>
      </c>
      <c r="AI29" s="70">
        <f t="shared" si="10"/>
        <v>0.41666666666666669</v>
      </c>
      <c r="AJ29" s="98"/>
      <c r="AK29" s="82"/>
    </row>
    <row r="30" spans="2:37" ht="15" x14ac:dyDescent="0.2">
      <c r="B30" s="73"/>
      <c r="C30" s="87"/>
      <c r="D30" s="88"/>
      <c r="E30" s="89"/>
      <c r="F30" s="80"/>
      <c r="G30" s="99" t="s">
        <v>74</v>
      </c>
      <c r="H30" s="80" t="s">
        <v>63</v>
      </c>
      <c r="I30" s="81">
        <v>252</v>
      </c>
      <c r="J30" s="81">
        <v>252</v>
      </c>
      <c r="K30" s="81"/>
      <c r="L30" s="78"/>
      <c r="M30" s="78"/>
      <c r="N30" s="78"/>
      <c r="O30" s="78"/>
      <c r="P30" s="78"/>
      <c r="Q30" s="81">
        <v>252</v>
      </c>
      <c r="R30" s="100">
        <v>15</v>
      </c>
      <c r="S30" s="100">
        <v>8</v>
      </c>
      <c r="T30" s="85">
        <v>22</v>
      </c>
      <c r="U30" s="81">
        <v>9</v>
      </c>
      <c r="V30" s="68">
        <f t="shared" si="6"/>
        <v>31</v>
      </c>
      <c r="W30" s="67">
        <f t="shared" si="7"/>
        <v>54</v>
      </c>
      <c r="X30" s="81"/>
      <c r="Y30" s="81"/>
      <c r="Z30" s="81"/>
      <c r="AA30" s="81"/>
      <c r="AB30" s="78">
        <f>+X30+Y30+Z30+AA30</f>
        <v>0</v>
      </c>
      <c r="AC30" s="81"/>
      <c r="AD30" s="81"/>
      <c r="AE30" s="81"/>
      <c r="AF30" s="81"/>
      <c r="AG30" s="78">
        <f>+AC30+AD30+AE30+AF30</f>
        <v>0</v>
      </c>
      <c r="AH30" s="78">
        <f>+W30+AB30+AG30</f>
        <v>54</v>
      </c>
      <c r="AI30" s="70">
        <f t="shared" si="10"/>
        <v>0.21428571428571427</v>
      </c>
      <c r="AJ30" s="98"/>
      <c r="AK30" s="82"/>
    </row>
    <row r="31" spans="2:37" ht="15" x14ac:dyDescent="0.2">
      <c r="B31" s="73"/>
      <c r="C31" s="93"/>
      <c r="D31" s="94"/>
      <c r="E31" s="95"/>
      <c r="F31" s="80"/>
      <c r="G31" s="99" t="s">
        <v>75</v>
      </c>
      <c r="H31" s="80" t="s">
        <v>63</v>
      </c>
      <c r="I31" s="81">
        <v>1872</v>
      </c>
      <c r="J31" s="81">
        <v>1872</v>
      </c>
      <c r="K31" s="81"/>
      <c r="L31" s="78"/>
      <c r="M31" s="78"/>
      <c r="N31" s="78"/>
      <c r="O31" s="78"/>
      <c r="P31" s="78"/>
      <c r="Q31" s="81">
        <v>1872</v>
      </c>
      <c r="R31" s="100">
        <v>59</v>
      </c>
      <c r="S31" s="100">
        <v>122</v>
      </c>
      <c r="T31" s="85">
        <v>104</v>
      </c>
      <c r="U31" s="81">
        <v>87</v>
      </c>
      <c r="V31" s="68">
        <f t="shared" si="6"/>
        <v>191</v>
      </c>
      <c r="W31" s="67">
        <f t="shared" si="7"/>
        <v>372</v>
      </c>
      <c r="X31" s="81"/>
      <c r="Y31" s="81"/>
      <c r="Z31" s="81"/>
      <c r="AA31" s="81"/>
      <c r="AB31" s="78">
        <f t="shared" si="11"/>
        <v>0</v>
      </c>
      <c r="AC31" s="81"/>
      <c r="AD31" s="81"/>
      <c r="AE31" s="81"/>
      <c r="AF31" s="81"/>
      <c r="AG31" s="78">
        <f t="shared" si="2"/>
        <v>0</v>
      </c>
      <c r="AH31" s="78">
        <f t="shared" si="9"/>
        <v>372</v>
      </c>
      <c r="AI31" s="70">
        <f t="shared" si="10"/>
        <v>0.19871794871794871</v>
      </c>
      <c r="AJ31" s="98"/>
      <c r="AK31" s="82"/>
    </row>
    <row r="32" spans="2:37" ht="15" x14ac:dyDescent="0.2">
      <c r="B32" s="73"/>
      <c r="C32" s="87"/>
      <c r="D32" s="88"/>
      <c r="E32" s="89"/>
      <c r="F32" s="80"/>
      <c r="G32" s="101" t="s">
        <v>76</v>
      </c>
      <c r="H32" s="80" t="s">
        <v>63</v>
      </c>
      <c r="I32" s="81">
        <v>113760</v>
      </c>
      <c r="J32" s="81">
        <v>113760</v>
      </c>
      <c r="K32" s="81"/>
      <c r="L32" s="78"/>
      <c r="M32" s="78"/>
      <c r="N32" s="78"/>
      <c r="O32" s="78"/>
      <c r="P32" s="78"/>
      <c r="Q32" s="81">
        <v>113760</v>
      </c>
      <c r="R32" s="100">
        <v>8576</v>
      </c>
      <c r="S32" s="100">
        <v>9096</v>
      </c>
      <c r="T32" s="85">
        <v>9601</v>
      </c>
      <c r="U32" s="100">
        <v>7829</v>
      </c>
      <c r="V32" s="68">
        <f t="shared" si="6"/>
        <v>17430</v>
      </c>
      <c r="W32" s="67">
        <f t="shared" si="7"/>
        <v>35102</v>
      </c>
      <c r="X32" s="81"/>
      <c r="Y32" s="81"/>
      <c r="Z32" s="81"/>
      <c r="AA32" s="81"/>
      <c r="AB32" s="78">
        <f t="shared" si="11"/>
        <v>0</v>
      </c>
      <c r="AC32" s="81"/>
      <c r="AD32" s="81"/>
      <c r="AE32" s="81"/>
      <c r="AF32" s="81"/>
      <c r="AG32" s="78">
        <f t="shared" si="2"/>
        <v>0</v>
      </c>
      <c r="AH32" s="78">
        <f t="shared" si="9"/>
        <v>35102</v>
      </c>
      <c r="AI32" s="70">
        <f t="shared" si="10"/>
        <v>0.30856188466947959</v>
      </c>
      <c r="AJ32" s="98"/>
      <c r="AK32" s="82"/>
    </row>
    <row r="33" spans="2:37" ht="15" x14ac:dyDescent="0.2">
      <c r="B33" s="73"/>
      <c r="C33" s="87"/>
      <c r="D33" s="88"/>
      <c r="E33" s="89"/>
      <c r="F33" s="80"/>
      <c r="G33" s="102" t="s">
        <v>77</v>
      </c>
      <c r="H33" s="103" t="s">
        <v>78</v>
      </c>
      <c r="I33" s="81">
        <v>35592</v>
      </c>
      <c r="J33" s="81">
        <v>35592</v>
      </c>
      <c r="K33" s="81"/>
      <c r="L33" s="78"/>
      <c r="M33" s="78"/>
      <c r="N33" s="78"/>
      <c r="O33" s="78"/>
      <c r="P33" s="78"/>
      <c r="Q33" s="81">
        <v>35592</v>
      </c>
      <c r="R33" s="100">
        <v>3280</v>
      </c>
      <c r="S33" s="100">
        <v>3706</v>
      </c>
      <c r="T33" s="85">
        <v>4498</v>
      </c>
      <c r="U33" s="81">
        <v>3551</v>
      </c>
      <c r="V33" s="68">
        <f t="shared" si="6"/>
        <v>8049</v>
      </c>
      <c r="W33" s="67">
        <f t="shared" si="7"/>
        <v>15035</v>
      </c>
      <c r="X33" s="81"/>
      <c r="Y33" s="81"/>
      <c r="Z33" s="81"/>
      <c r="AA33" s="81"/>
      <c r="AB33" s="78">
        <f t="shared" si="11"/>
        <v>0</v>
      </c>
      <c r="AC33" s="81"/>
      <c r="AD33" s="81"/>
      <c r="AE33" s="81"/>
      <c r="AF33" s="81"/>
      <c r="AG33" s="78">
        <f t="shared" si="2"/>
        <v>0</v>
      </c>
      <c r="AH33" s="78">
        <f t="shared" si="9"/>
        <v>15035</v>
      </c>
      <c r="AI33" s="70">
        <f t="shared" si="10"/>
        <v>0.42242638795234883</v>
      </c>
      <c r="AJ33" s="98"/>
      <c r="AK33" s="82"/>
    </row>
    <row r="34" spans="2:37" ht="25.5" x14ac:dyDescent="0.2">
      <c r="B34" s="73"/>
      <c r="C34" s="87"/>
      <c r="D34" s="88"/>
      <c r="E34" s="89"/>
      <c r="F34" s="80"/>
      <c r="G34" s="104" t="s">
        <v>79</v>
      </c>
      <c r="H34" s="80" t="s">
        <v>63</v>
      </c>
      <c r="I34" s="81">
        <v>48</v>
      </c>
      <c r="J34" s="81">
        <v>48</v>
      </c>
      <c r="K34" s="81"/>
      <c r="L34" s="78"/>
      <c r="M34" s="78"/>
      <c r="N34" s="78"/>
      <c r="O34" s="78"/>
      <c r="P34" s="78"/>
      <c r="Q34" s="81">
        <v>48</v>
      </c>
      <c r="R34" s="100">
        <v>3</v>
      </c>
      <c r="S34" s="100">
        <v>2</v>
      </c>
      <c r="T34" s="85">
        <v>10</v>
      </c>
      <c r="U34" s="81">
        <v>6</v>
      </c>
      <c r="V34" s="68">
        <f t="shared" si="6"/>
        <v>16</v>
      </c>
      <c r="W34" s="67">
        <f t="shared" si="7"/>
        <v>21</v>
      </c>
      <c r="X34" s="81"/>
      <c r="Y34" s="81"/>
      <c r="Z34" s="81"/>
      <c r="AA34" s="81"/>
      <c r="AB34" s="78">
        <f t="shared" si="11"/>
        <v>0</v>
      </c>
      <c r="AC34" s="81"/>
      <c r="AD34" s="81"/>
      <c r="AE34" s="81"/>
      <c r="AF34" s="81"/>
      <c r="AG34" s="78">
        <f t="shared" si="2"/>
        <v>0</v>
      </c>
      <c r="AH34" s="78">
        <f t="shared" si="9"/>
        <v>21</v>
      </c>
      <c r="AI34" s="70">
        <f t="shared" si="10"/>
        <v>0.4375</v>
      </c>
      <c r="AJ34" s="98"/>
      <c r="AK34" s="82"/>
    </row>
    <row r="35" spans="2:37" ht="38.25" x14ac:dyDescent="0.2">
      <c r="B35" s="73"/>
      <c r="C35" s="87"/>
      <c r="D35" s="88"/>
      <c r="E35" s="89"/>
      <c r="F35" s="80"/>
      <c r="G35" s="105" t="s">
        <v>80</v>
      </c>
      <c r="H35" s="103" t="s">
        <v>78</v>
      </c>
      <c r="I35" s="81">
        <v>34740</v>
      </c>
      <c r="J35" s="81">
        <v>34740</v>
      </c>
      <c r="K35" s="81"/>
      <c r="L35" s="78"/>
      <c r="M35" s="78"/>
      <c r="N35" s="78"/>
      <c r="O35" s="78"/>
      <c r="P35" s="78"/>
      <c r="Q35" s="81">
        <v>34740</v>
      </c>
      <c r="R35" s="100">
        <v>3273</v>
      </c>
      <c r="S35" s="100">
        <v>3706</v>
      </c>
      <c r="T35" s="85">
        <v>4498</v>
      </c>
      <c r="U35" s="81">
        <v>3551</v>
      </c>
      <c r="V35" s="68">
        <f t="shared" si="6"/>
        <v>8049</v>
      </c>
      <c r="W35" s="67">
        <f>+R35+S35+T35+U35</f>
        <v>15028</v>
      </c>
      <c r="X35" s="81"/>
      <c r="Y35" s="81"/>
      <c r="Z35" s="81"/>
      <c r="AA35" s="81"/>
      <c r="AB35" s="78">
        <f t="shared" si="11"/>
        <v>0</v>
      </c>
      <c r="AC35" s="81"/>
      <c r="AD35" s="81"/>
      <c r="AE35" s="81"/>
      <c r="AF35" s="81"/>
      <c r="AG35" s="78">
        <f t="shared" si="2"/>
        <v>0</v>
      </c>
      <c r="AH35" s="78">
        <f t="shared" si="9"/>
        <v>15028</v>
      </c>
      <c r="AI35" s="70">
        <f t="shared" si="10"/>
        <v>0.43258491652274034</v>
      </c>
      <c r="AJ35" s="98"/>
      <c r="AK35" s="82"/>
    </row>
    <row r="36" spans="2:37" x14ac:dyDescent="0.2">
      <c r="B36" s="106" t="s">
        <v>81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8"/>
    </row>
    <row r="37" spans="2:37" x14ac:dyDescent="0.2">
      <c r="J37" s="1"/>
      <c r="L37" s="1"/>
      <c r="M37" s="1"/>
      <c r="N37" s="1"/>
      <c r="O37" s="1"/>
      <c r="P37" s="1"/>
      <c r="Q37" s="1"/>
      <c r="R37" s="1"/>
      <c r="Z37" s="5"/>
    </row>
    <row r="41" spans="2:37" x14ac:dyDescent="0.2">
      <c r="AB41" s="110"/>
    </row>
  </sheetData>
  <mergeCells count="43">
    <mergeCell ref="C32:E32"/>
    <mergeCell ref="C33:E33"/>
    <mergeCell ref="C34:E34"/>
    <mergeCell ref="C35:E35"/>
    <mergeCell ref="B36:AK36"/>
    <mergeCell ref="C25:E25"/>
    <mergeCell ref="C26:E26"/>
    <mergeCell ref="C27:E27"/>
    <mergeCell ref="C28:E28"/>
    <mergeCell ref="C29:E29"/>
    <mergeCell ref="C30:E30"/>
    <mergeCell ref="C18:E18"/>
    <mergeCell ref="C19:E19"/>
    <mergeCell ref="C20:E20"/>
    <mergeCell ref="C21:E21"/>
    <mergeCell ref="C23:E23"/>
    <mergeCell ref="C24:E24"/>
    <mergeCell ref="B13:E13"/>
    <mergeCell ref="F13:AK13"/>
    <mergeCell ref="C14:AK14"/>
    <mergeCell ref="C15:E15"/>
    <mergeCell ref="C16:E16"/>
    <mergeCell ref="C17:E17"/>
    <mergeCell ref="B9:E9"/>
    <mergeCell ref="F9:AK9"/>
    <mergeCell ref="B10:E10"/>
    <mergeCell ref="F10:AK10"/>
    <mergeCell ref="B11:AJ11"/>
    <mergeCell ref="B12:E12"/>
    <mergeCell ref="F12:AK12"/>
    <mergeCell ref="B5:D5"/>
    <mergeCell ref="E5:AK5"/>
    <mergeCell ref="B6:D6"/>
    <mergeCell ref="E6:AK6"/>
    <mergeCell ref="B7:AK7"/>
    <mergeCell ref="B8:E8"/>
    <mergeCell ref="F8:AK8"/>
    <mergeCell ref="B1:AK1"/>
    <mergeCell ref="B2:AK2"/>
    <mergeCell ref="B3:D3"/>
    <mergeCell ref="E3:AK3"/>
    <mergeCell ref="B4:D4"/>
    <mergeCell ref="E4:A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de Jesús Nimatuj Ixcot</dc:creator>
  <cp:lastModifiedBy>Manuel de Jesús Nimatuj Ixcot</cp:lastModifiedBy>
  <dcterms:created xsi:type="dcterms:W3CDTF">2026-05-11T21:41:29Z</dcterms:created>
  <dcterms:modified xsi:type="dcterms:W3CDTF">2026-05-11T21:42:17Z</dcterms:modified>
</cp:coreProperties>
</file>