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131.107.2.244\financiero\METAS\Julio\"/>
    </mc:Choice>
  </mc:AlternateContent>
  <xr:revisionPtr revIDLastSave="0" documentId="13_ncr:1_{22EF5285-1C10-4E78-A4B9-2957FDB9E999}" xr6:coauthVersionLast="36" xr6:coauthVersionMax="36" xr10:uidLastSave="{00000000-0000-0000-0000-000000000000}"/>
  <bookViews>
    <workbookView xWindow="0" yWindow="0" windowWidth="28800" windowHeight="11625" firstSheet="1" activeTab="3" xr2:uid="{00000000-000D-0000-FFFF-FFFF00000000}"/>
  </bookViews>
  <sheets>
    <sheet name="MATRIZ 2022" sheetId="6" r:id="rId1"/>
    <sheet name="MATRIZ 2023." sheetId="4" r:id="rId2"/>
    <sheet name="REPROGRAMACION" sheetId="7" r:id="rId3"/>
    <sheet name="EJECUCION" sheetId="8" r:id="rId4"/>
  </sheets>
  <definedNames>
    <definedName name="_xlnm.Print_Area" localSheetId="3">EJECUCION!$B$4:$AB$45</definedName>
    <definedName name="_xlnm.Print_Area" localSheetId="0">'MATRIZ 2022'!$B$4:$AB$45</definedName>
    <definedName name="_xlnm.Print_Area" localSheetId="1">'MATRIZ 2023.'!$B$4:$AB$45</definedName>
    <definedName name="_xlnm.Print_Area" localSheetId="2">REPROGRAMACION!$B$4:$AB$45</definedName>
  </definedNames>
  <calcPr calcId="191029"/>
</workbook>
</file>

<file path=xl/calcChain.xml><?xml version="1.0" encoding="utf-8"?>
<calcChain xmlns="http://schemas.openxmlformats.org/spreadsheetml/2006/main">
  <c r="R24" i="7" l="1"/>
  <c r="R26" i="8"/>
  <c r="R24" i="8"/>
  <c r="R26" i="7"/>
  <c r="R22" i="7" l="1"/>
  <c r="R23" i="7"/>
  <c r="R23" i="8"/>
  <c r="R22" i="8"/>
  <c r="Q22" i="8" l="1"/>
  <c r="Q23" i="8"/>
  <c r="Q26" i="8"/>
  <c r="Q24" i="8"/>
  <c r="J23" i="7"/>
  <c r="J22" i="7"/>
  <c r="P23" i="8"/>
  <c r="P22" i="8"/>
  <c r="J23" i="8"/>
  <c r="J22" i="8"/>
  <c r="Q23" i="7" l="1"/>
  <c r="Q22" i="7"/>
  <c r="Q26" i="7"/>
  <c r="Q24" i="7"/>
  <c r="P26" i="8" l="1"/>
  <c r="P24" i="8"/>
  <c r="P23" i="7"/>
  <c r="P22" i="7"/>
  <c r="P26" i="7"/>
  <c r="P24" i="7"/>
  <c r="N26" i="7" l="1"/>
  <c r="N24" i="7"/>
  <c r="N23" i="7"/>
  <c r="N22" i="7"/>
  <c r="N23" i="8"/>
  <c r="N22" i="8"/>
  <c r="N26" i="8"/>
  <c r="N24" i="8"/>
  <c r="M26" i="8" l="1"/>
  <c r="M24" i="8"/>
  <c r="M23" i="8"/>
  <c r="M22" i="8"/>
  <c r="M22" i="7"/>
  <c r="M23" i="7"/>
  <c r="M26" i="7"/>
  <c r="M24" i="7"/>
  <c r="K22" i="7" l="1"/>
  <c r="L22" i="7"/>
  <c r="Y44" i="8" l="1"/>
  <c r="T44" i="8"/>
  <c r="O44" i="8"/>
  <c r="J44" i="8"/>
  <c r="Y43" i="8"/>
  <c r="T43" i="8"/>
  <c r="O43" i="8"/>
  <c r="J43" i="8"/>
  <c r="Y42" i="8"/>
  <c r="T42" i="8"/>
  <c r="O42" i="8"/>
  <c r="J42" i="8"/>
  <c r="Y41" i="8"/>
  <c r="T41" i="8"/>
  <c r="O41" i="8"/>
  <c r="J41" i="8"/>
  <c r="Y40" i="8"/>
  <c r="T40" i="8"/>
  <c r="O40" i="8"/>
  <c r="J40" i="8"/>
  <c r="Y39" i="8"/>
  <c r="T39" i="8"/>
  <c r="O39" i="8"/>
  <c r="J39" i="8"/>
  <c r="Y38" i="8"/>
  <c r="T38" i="8"/>
  <c r="O38" i="8"/>
  <c r="J38" i="8"/>
  <c r="Y37" i="8"/>
  <c r="T37" i="8"/>
  <c r="O37" i="8"/>
  <c r="J37" i="8"/>
  <c r="Y36" i="8"/>
  <c r="T36" i="8"/>
  <c r="O36" i="8"/>
  <c r="J36" i="8"/>
  <c r="Y35" i="8"/>
  <c r="T35" i="8"/>
  <c r="O35" i="8"/>
  <c r="J35" i="8"/>
  <c r="Y34" i="8"/>
  <c r="T34" i="8"/>
  <c r="O34" i="8"/>
  <c r="J34" i="8"/>
  <c r="Y33" i="8"/>
  <c r="T33" i="8"/>
  <c r="O33" i="8"/>
  <c r="J33" i="8"/>
  <c r="Y32" i="8"/>
  <c r="T32" i="8"/>
  <c r="O32" i="8"/>
  <c r="J32" i="8"/>
  <c r="Y31" i="8"/>
  <c r="T31" i="8"/>
  <c r="O31" i="8"/>
  <c r="J31" i="8"/>
  <c r="Y30" i="8"/>
  <c r="T30" i="8"/>
  <c r="O30" i="8"/>
  <c r="J30" i="8"/>
  <c r="Y29" i="8"/>
  <c r="T29" i="8"/>
  <c r="O29" i="8"/>
  <c r="J29" i="8"/>
  <c r="Y26" i="8"/>
  <c r="T26" i="8"/>
  <c r="L26" i="8"/>
  <c r="L23" i="8" s="1"/>
  <c r="O23" i="8" s="1"/>
  <c r="K26" i="8"/>
  <c r="O26" i="8" s="1"/>
  <c r="Y25" i="8"/>
  <c r="T25" i="8"/>
  <c r="O25" i="8"/>
  <c r="Y24" i="8"/>
  <c r="T24" i="8"/>
  <c r="L24" i="8"/>
  <c r="K24" i="8"/>
  <c r="O24" i="8" s="1"/>
  <c r="AB23" i="8"/>
  <c r="Y23" i="8"/>
  <c r="T23" i="8"/>
  <c r="K23" i="8"/>
  <c r="Y22" i="8"/>
  <c r="T22" i="8"/>
  <c r="L22" i="8"/>
  <c r="K22" i="8"/>
  <c r="L23" i="7"/>
  <c r="L26" i="7"/>
  <c r="L24" i="7"/>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AA22" i="8" s="1"/>
  <c r="Z25" i="8"/>
  <c r="AA25" i="8" s="1"/>
  <c r="Z23" i="8"/>
  <c r="AA23" i="8" s="1"/>
  <c r="Z24" i="8"/>
  <c r="AA24" i="8" s="1"/>
  <c r="Z26" i="8"/>
  <c r="AA26" i="8" s="1"/>
  <c r="Y25" i="7"/>
  <c r="Y26" i="7"/>
  <c r="Y24" i="7"/>
  <c r="T25" i="7"/>
  <c r="T26" i="7"/>
  <c r="T24" i="7"/>
  <c r="O25" i="7"/>
  <c r="O26" i="7"/>
  <c r="O24" i="7"/>
  <c r="K26" i="7"/>
  <c r="K24" i="7"/>
  <c r="K23" i="7"/>
  <c r="AB23" i="7"/>
  <c r="J30" i="7"/>
  <c r="J29" i="7"/>
  <c r="Y44" i="7" l="1"/>
  <c r="T44" i="7"/>
  <c r="O44" i="7"/>
  <c r="Y43" i="7"/>
  <c r="T43" i="7"/>
  <c r="O43" i="7"/>
  <c r="Y42" i="7"/>
  <c r="T42" i="7"/>
  <c r="O42" i="7"/>
  <c r="J42" i="7" s="1"/>
  <c r="Y41" i="7"/>
  <c r="T41" i="7"/>
  <c r="O41" i="7"/>
  <c r="Y40" i="7"/>
  <c r="T40" i="7"/>
  <c r="O40" i="7"/>
  <c r="Y39" i="7"/>
  <c r="T39" i="7"/>
  <c r="O39" i="7"/>
  <c r="Y38" i="7"/>
  <c r="T38" i="7"/>
  <c r="O38" i="7"/>
  <c r="Y37" i="7"/>
  <c r="T37" i="7"/>
  <c r="O37" i="7"/>
  <c r="Y36" i="7"/>
  <c r="T36" i="7"/>
  <c r="O36" i="7"/>
  <c r="Y35" i="7"/>
  <c r="T35" i="7"/>
  <c r="O35" i="7"/>
  <c r="Y34" i="7"/>
  <c r="T34" i="7"/>
  <c r="O34" i="7"/>
  <c r="Y33" i="7"/>
  <c r="T33" i="7"/>
  <c r="O33" i="7"/>
  <c r="Y32" i="7"/>
  <c r="T32" i="7"/>
  <c r="O32" i="7"/>
  <c r="Y31" i="7"/>
  <c r="T31" i="7"/>
  <c r="O31" i="7"/>
  <c r="Y30" i="7"/>
  <c r="T30" i="7"/>
  <c r="O30" i="7"/>
  <c r="Y29" i="7"/>
  <c r="T29" i="7"/>
  <c r="O29" i="7"/>
  <c r="Z25" i="7"/>
  <c r="AA25" i="7" s="1"/>
  <c r="Z24" i="7"/>
  <c r="AA24" i="7" s="1"/>
  <c r="Y23" i="7"/>
  <c r="T23" i="7"/>
  <c r="O23" i="7"/>
  <c r="Y22" i="7"/>
  <c r="T22" i="7"/>
  <c r="O22" i="7"/>
  <c r="Z23" i="7" l="1"/>
  <c r="AA23" i="7" s="1"/>
  <c r="J38" i="7"/>
  <c r="J33" i="7"/>
  <c r="J34" i="7"/>
  <c r="Z33" i="7"/>
  <c r="J43" i="7"/>
  <c r="J37" i="7"/>
  <c r="Z34" i="7"/>
  <c r="AA34" i="7" s="1"/>
  <c r="Z22" i="7"/>
  <c r="AA22" i="7" s="1"/>
  <c r="Z29" i="7"/>
  <c r="AA29" i="7" s="1"/>
  <c r="J31" i="7"/>
  <c r="Z42" i="7"/>
  <c r="AA42" i="7" s="1"/>
  <c r="Z38" i="7"/>
  <c r="Z26" i="7"/>
  <c r="AA26" i="7" s="1"/>
  <c r="Z30" i="7"/>
  <c r="AA30" i="7" s="1"/>
  <c r="J35" i="7"/>
  <c r="Z39" i="7"/>
  <c r="J41" i="7"/>
  <c r="J40" i="7"/>
  <c r="Z35" i="7"/>
  <c r="Z37" i="7"/>
  <c r="Z43" i="7"/>
  <c r="J39" i="7"/>
  <c r="J36" i="7"/>
  <c r="J44" i="7"/>
  <c r="Z31" i="7"/>
  <c r="Z41" i="7"/>
  <c r="J32" i="7"/>
  <c r="Z36" i="7"/>
  <c r="AA36" i="7" s="1"/>
  <c r="Z44" i="7"/>
  <c r="AA44" i="7" s="1"/>
  <c r="Z40" i="7"/>
  <c r="Z32" i="7"/>
  <c r="AA32" i="7" s="1"/>
  <c r="AC44" i="4"/>
  <c r="AD44" i="4" s="1"/>
  <c r="X44" i="4"/>
  <c r="S44" i="4"/>
  <c r="N44" i="4"/>
  <c r="AA40" i="7" l="1"/>
  <c r="AA38" i="7"/>
  <c r="AA41" i="7"/>
  <c r="AA33" i="7"/>
  <c r="AA43" i="7"/>
  <c r="AA31" i="7"/>
  <c r="AA37" i="7"/>
  <c r="AA35" i="7"/>
  <c r="AA39" i="7"/>
  <c r="I44" i="4"/>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Y32" i="4" s="1"/>
  <c r="N33" i="4"/>
  <c r="I33" i="4" s="1"/>
  <c r="N34" i="4"/>
  <c r="N35" i="4"/>
  <c r="N36" i="4"/>
  <c r="N37" i="4"/>
  <c r="N38" i="4"/>
  <c r="N39" i="4"/>
  <c r="N40" i="4"/>
  <c r="I40" i="4" s="1"/>
  <c r="N41" i="4"/>
  <c r="N42" i="4"/>
  <c r="N43" i="4"/>
  <c r="N31" i="4"/>
  <c r="I25" i="4"/>
  <c r="I24" i="4"/>
  <c r="Y25" i="4"/>
  <c r="Y24" i="4"/>
  <c r="I41" i="4" l="1"/>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alcChain>
</file>

<file path=xl/sharedStrings.xml><?xml version="1.0" encoding="utf-8"?>
<sst xmlns="http://schemas.openxmlformats.org/spreadsheetml/2006/main" count="386" uniqueCount="99">
  <si>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</si>
  <si>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</si>
  <si>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</si>
  <si>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</si>
  <si>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</si>
  <si>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</si>
  <si>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</si>
  <si>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</si>
  <si>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</si>
  <si>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</si>
  <si>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</si>
  <si>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</si>
  <si>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</si>
  <si>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</si>
  <si>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</si>
  <si>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</si>
  <si>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</si>
  <si>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</si>
  <si>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</si>
  <si>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</si>
  <si>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</si>
  <si>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</si>
  <si>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</si>
  <si>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</si>
  <si>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</si>
  <si>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</si>
  <si>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</si>
  <si>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</si>
  <si>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</si>
  <si>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</si>
  <si>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</si>
  <si>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</si>
  <si>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</si>
  <si>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</si>
  <si>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</si>
  <si>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</si>
  <si>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</si>
  <si>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</si>
  <si>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</si>
  <si>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</si>
  <si>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</si>
  <si>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</si>
  <si>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</si>
  <si>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</si>
  <si>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</si>
  <si>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</si>
  <si>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</si>
  <si>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</si>
  <si>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</si>
  <si>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</si>
  <si>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</si>
  <si>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</si>
  <si>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</si>
  <si>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</si>
  <si>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</si>
  <si>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</si>
  <si>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</si>
  <si>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</si>
  <si>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</si>
  <si>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</si>
  <si>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</si>
  <si>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</si>
  <si>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</si>
  <si>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</si>
  <si>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</si>
  <si>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</si>
  <si>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</si>
  <si>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</si>
  <si>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</si>
  <si>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</si>
  <si>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</si>
  <si>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</si>
  <si>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</si>
  <si>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</si>
  <si>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</si>
  <si>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</si>
  <si>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</si>
  <si>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</si>
  <si>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</si>
  <si>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</si>
  <si>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</si>
  <si>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</si>
  <si>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</si>
  <si>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</si>
  <si>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POA AÑO 2023</t>
  </si>
  <si>
    <t>EJECUCIÓN MENSUAL, CUATRIMESTRAL Y ANUAL,  POA 2023</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</si>
  <si>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</si>
  <si>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</si>
  <si>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</si>
  <si>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</si>
  <si>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</si>
  <si>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</si>
  <si>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</si>
  <si>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POA AÑO 2023 APROBADO SEGÚN DECRETO 54-2022</t>
  </si>
  <si>
    <t>REPROGRAMACION DE METAS  MES DE  JULIO  2023</t>
  </si>
  <si>
    <t>REPROGRAMACION DE METAS  MES DE JULIO 2023</t>
  </si>
  <si>
    <t>EJECUCION DE METAS  MES DE  JULIO  2023</t>
  </si>
  <si>
    <t>EJECUCIÓN DE METAS  MES DE JULIO 2023</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</si>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</sst>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42">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4" fontId="13" fillId="3" borderId="1" xfId="1" applyNumberFormat="1" applyFont="1" applyFill="1" applyBorder="1" applyAlignment="1">
      <alignment horizontal="center" vertical="top" wrapText="1"/>
    </xf>
    <xf numFmtId="0" fontId="23" fillId="0" borderId="1" xfId="1"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4" borderId="8"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0" fontId="25" fillId="3" borderId="1" xfId="1" applyFont="1" applyFill="1" applyBorder="1" applyAlignment="1">
      <alignment horizontal="left" vertical="center" wrapText="1"/>
    </xf>
    <xf numFmtId="0" fontId="25" fillId="3" borderId="1" xfId="0" applyFont="1" applyFill="1" applyBorder="1" applyAlignment="1">
      <alignment horizontal="left"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221"/>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53340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254"/>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87" t="s">
        <v>75</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45" ht="20.45" customHeight="1" x14ac:dyDescent="0.2">
      <c r="B5" s="88" t="s">
        <v>76</v>
      </c>
      <c r="C5" s="89"/>
      <c r="D5" s="89"/>
      <c r="E5" s="89"/>
      <c r="F5" s="89"/>
      <c r="G5" s="89"/>
      <c r="H5" s="89"/>
      <c r="I5" s="89"/>
      <c r="J5" s="89"/>
      <c r="K5" s="89"/>
      <c r="L5" s="89"/>
      <c r="M5" s="89"/>
      <c r="N5" s="89"/>
      <c r="O5" s="89"/>
      <c r="P5" s="89"/>
      <c r="Q5" s="89"/>
      <c r="R5" s="89"/>
      <c r="S5" s="89"/>
      <c r="T5" s="89"/>
      <c r="U5" s="89"/>
      <c r="V5" s="89"/>
      <c r="W5" s="89"/>
      <c r="X5" s="89"/>
      <c r="Y5" s="89"/>
      <c r="Z5" s="89"/>
      <c r="AA5" s="89"/>
      <c r="AB5" s="90"/>
    </row>
    <row r="6" spans="1:45" ht="26.45" customHeight="1" x14ac:dyDescent="0.2">
      <c r="B6" s="88" t="s">
        <v>68</v>
      </c>
      <c r="C6" s="89"/>
      <c r="D6" s="89"/>
      <c r="E6" s="89"/>
      <c r="F6" s="89"/>
      <c r="G6" s="89"/>
      <c r="H6" s="89"/>
      <c r="I6" s="89"/>
      <c r="J6" s="89"/>
      <c r="K6" s="89"/>
      <c r="L6" s="89"/>
      <c r="M6" s="89"/>
      <c r="N6" s="89"/>
      <c r="O6" s="89"/>
      <c r="P6" s="89"/>
      <c r="Q6" s="89"/>
      <c r="R6" s="89"/>
      <c r="S6" s="89"/>
      <c r="T6" s="89"/>
      <c r="U6" s="89"/>
      <c r="V6" s="89"/>
      <c r="W6" s="89"/>
      <c r="X6" s="89"/>
      <c r="Y6" s="89"/>
      <c r="Z6" s="89"/>
      <c r="AA6" s="89"/>
      <c r="AB6" s="90"/>
    </row>
    <row r="7" spans="1:45" s="4" customFormat="1" ht="19.5" hidden="1"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c r="AJ7" s="3"/>
      <c r="AK7" s="3"/>
      <c r="AL7" s="3"/>
      <c r="AM7" s="3"/>
      <c r="AN7" s="3"/>
      <c r="AO7" s="3"/>
      <c r="AP7" s="3"/>
      <c r="AQ7" s="3"/>
      <c r="AR7" s="3"/>
      <c r="AS7" s="3"/>
    </row>
    <row r="8" spans="1:45" s="4" customFormat="1" ht="19.5" hidden="1"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6"/>
      <c r="AC8" s="3"/>
      <c r="AD8" s="3"/>
      <c r="AE8" s="3"/>
      <c r="AF8" s="3"/>
      <c r="AG8" s="3"/>
      <c r="AH8" s="3"/>
      <c r="AI8" s="3"/>
      <c r="AJ8" s="3"/>
      <c r="AK8" s="3"/>
      <c r="AL8" s="3"/>
      <c r="AM8" s="3"/>
      <c r="AN8" s="3"/>
      <c r="AO8" s="3"/>
      <c r="AP8" s="3"/>
      <c r="AQ8" s="3"/>
      <c r="AR8" s="3"/>
      <c r="AS8" s="3"/>
    </row>
    <row r="9" spans="1:45" s="3" customFormat="1" ht="32.25" hidden="1"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45" s="3" customFormat="1" ht="147" hidden="1"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45" ht="29.25" hidden="1"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4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C12" s="2"/>
      <c r="AD12" s="2"/>
      <c r="AE12" s="2"/>
      <c r="AF12" s="2"/>
      <c r="AG12" s="2"/>
      <c r="AH12" s="2"/>
      <c r="AI12" s="2"/>
      <c r="AJ12" s="2"/>
      <c r="AK12" s="2"/>
      <c r="AL12" s="2"/>
      <c r="AM12" s="2"/>
      <c r="AN12" s="2"/>
      <c r="AO12" s="2"/>
      <c r="AP12" s="2"/>
      <c r="AQ12" s="2"/>
      <c r="AR12" s="2"/>
      <c r="AS12" s="2"/>
    </row>
    <row r="13" spans="1:45" s="9" customFormat="1" ht="18" customHeight="1" x14ac:dyDescent="0.2">
      <c r="B13" s="94" t="s">
        <v>39</v>
      </c>
      <c r="C13" s="95"/>
      <c r="D13" s="95"/>
      <c r="E13" s="96"/>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c r="AC13" s="102"/>
    </row>
    <row r="14" spans="1:45" s="9" customFormat="1" ht="44.25" customHeight="1" x14ac:dyDescent="0.2">
      <c r="B14" s="94" t="s">
        <v>29</v>
      </c>
      <c r="C14" s="95"/>
      <c r="D14" s="95"/>
      <c r="E14" s="96"/>
      <c r="F14" s="103" t="s">
        <v>77</v>
      </c>
      <c r="G14" s="104"/>
      <c r="H14" s="104"/>
      <c r="I14" s="104"/>
      <c r="J14" s="104"/>
      <c r="K14" s="104"/>
      <c r="L14" s="104"/>
      <c r="M14" s="104"/>
      <c r="N14" s="104"/>
      <c r="O14" s="104"/>
      <c r="P14" s="104"/>
      <c r="Q14" s="104"/>
      <c r="R14" s="104"/>
      <c r="S14" s="104"/>
      <c r="T14" s="104"/>
      <c r="U14" s="104"/>
      <c r="V14" s="104"/>
      <c r="W14" s="104"/>
      <c r="X14" s="104"/>
      <c r="Y14" s="104"/>
      <c r="Z14" s="104"/>
      <c r="AA14" s="104"/>
      <c r="AB14" s="104"/>
      <c r="AC14" s="105"/>
    </row>
    <row r="15" spans="1:4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c r="AC15" s="105"/>
    </row>
    <row r="16" spans="1:4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24"/>
    </row>
    <row r="17" spans="2:4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3"/>
    </row>
    <row r="18" spans="2:46" s="9" customFormat="1" ht="17.25" customHeight="1" x14ac:dyDescent="0.2">
      <c r="B18" s="120" t="s">
        <v>41</v>
      </c>
      <c r="C18" s="120"/>
      <c r="D18" s="120"/>
      <c r="E18" s="120"/>
      <c r="F18" s="121" t="s">
        <v>43</v>
      </c>
      <c r="G18" s="122"/>
      <c r="H18" s="122"/>
      <c r="I18" s="122"/>
      <c r="J18" s="122"/>
      <c r="K18" s="122"/>
      <c r="L18" s="122"/>
      <c r="M18" s="122"/>
      <c r="N18" s="122"/>
      <c r="O18" s="122"/>
      <c r="P18" s="122"/>
      <c r="Q18" s="122"/>
      <c r="R18" s="122"/>
      <c r="S18" s="122"/>
      <c r="T18" s="122"/>
      <c r="U18" s="122"/>
      <c r="V18" s="122"/>
      <c r="W18" s="122"/>
      <c r="X18" s="122"/>
      <c r="Y18" s="122"/>
      <c r="Z18" s="122"/>
      <c r="AA18" s="122"/>
      <c r="AB18" s="123"/>
    </row>
    <row r="19" spans="2:46" ht="19.149999999999999" customHeight="1" x14ac:dyDescent="0.2">
      <c r="B19" s="106"/>
      <c r="C19" s="109" t="s">
        <v>30</v>
      </c>
      <c r="D19" s="110"/>
      <c r="E19" s="111"/>
      <c r="F19" s="115" t="s">
        <v>31</v>
      </c>
      <c r="G19" s="117" t="s">
        <v>4</v>
      </c>
      <c r="H19" s="115" t="s">
        <v>3</v>
      </c>
      <c r="I19" s="131" t="s">
        <v>32</v>
      </c>
      <c r="J19" s="132" t="s">
        <v>71</v>
      </c>
      <c r="K19" s="132"/>
      <c r="L19" s="132"/>
      <c r="M19" s="132"/>
      <c r="N19" s="132"/>
      <c r="O19" s="132"/>
      <c r="P19" s="132"/>
      <c r="Q19" s="132"/>
      <c r="R19" s="132"/>
      <c r="S19" s="132"/>
      <c r="T19" s="132"/>
      <c r="U19" s="132"/>
      <c r="V19" s="132"/>
      <c r="W19" s="132"/>
      <c r="X19" s="132"/>
      <c r="Y19" s="132"/>
      <c r="Z19" s="132"/>
      <c r="AA19" s="132"/>
      <c r="AB19" s="61"/>
    </row>
    <row r="20" spans="2:46" ht="27" customHeight="1" x14ac:dyDescent="0.2">
      <c r="B20" s="107"/>
      <c r="C20" s="109"/>
      <c r="D20" s="110"/>
      <c r="E20" s="111"/>
      <c r="F20" s="116"/>
      <c r="G20" s="117"/>
      <c r="H20" s="116"/>
      <c r="I20" s="131"/>
      <c r="J20" s="133"/>
      <c r="K20" s="133"/>
      <c r="L20" s="133"/>
      <c r="M20" s="133"/>
      <c r="N20" s="62"/>
      <c r="O20" s="133"/>
      <c r="P20" s="133"/>
      <c r="Q20" s="133"/>
      <c r="R20" s="133"/>
      <c r="S20" s="62"/>
      <c r="T20" s="133"/>
      <c r="U20" s="133"/>
      <c r="V20" s="133"/>
      <c r="W20" s="133"/>
      <c r="X20" s="62"/>
      <c r="Y20" s="134" t="s">
        <v>5</v>
      </c>
      <c r="Z20" s="134"/>
      <c r="AA20" s="27"/>
      <c r="AB20" s="27"/>
    </row>
    <row r="21" spans="2:46" ht="62.45" customHeight="1" x14ac:dyDescent="0.2">
      <c r="B21" s="108"/>
      <c r="C21" s="112"/>
      <c r="D21" s="113"/>
      <c r="E21" s="114"/>
      <c r="F21" s="116"/>
      <c r="G21" s="118"/>
      <c r="H21" s="116"/>
      <c r="I21" s="115"/>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129" t="s">
        <v>20</v>
      </c>
      <c r="D22" s="130"/>
      <c r="E22" s="130"/>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127" t="s">
        <v>72</v>
      </c>
      <c r="AC22" s="8"/>
      <c r="AD22" s="31"/>
      <c r="AF22" s="29"/>
      <c r="AG22" s="31"/>
      <c r="AH22" s="33"/>
      <c r="AI22" s="34"/>
    </row>
    <row r="23" spans="2:46" ht="81" customHeight="1" x14ac:dyDescent="0.2">
      <c r="B23" s="5"/>
      <c r="C23" s="124"/>
      <c r="D23" s="125"/>
      <c r="E23" s="126"/>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128"/>
      <c r="AC23" s="8"/>
      <c r="AD23" s="31"/>
      <c r="AF23" s="29"/>
      <c r="AG23" s="31"/>
      <c r="AH23" s="31"/>
    </row>
    <row r="24" spans="2:46" ht="24" customHeight="1" x14ac:dyDescent="0.2">
      <c r="B24" s="5"/>
      <c r="C24" s="124"/>
      <c r="D24" s="125"/>
      <c r="E24" s="126"/>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124"/>
      <c r="D25" s="125"/>
      <c r="E25" s="126"/>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124"/>
      <c r="D26" s="125"/>
      <c r="E26" s="126"/>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124"/>
      <c r="D29" s="125"/>
      <c r="E29" s="126"/>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124"/>
      <c r="D30" s="125"/>
      <c r="E30" s="126"/>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124"/>
      <c r="D31" s="125"/>
      <c r="E31" s="126"/>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124"/>
      <c r="D32" s="125"/>
      <c r="E32" s="126"/>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124"/>
      <c r="D33" s="125"/>
      <c r="E33" s="126"/>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124"/>
      <c r="D34" s="125"/>
      <c r="E34" s="126"/>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124"/>
      <c r="D35" s="125"/>
      <c r="E35" s="126"/>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124"/>
      <c r="D36" s="125"/>
      <c r="E36" s="126"/>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124"/>
      <c r="D37" s="125"/>
      <c r="E37" s="126"/>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124"/>
      <c r="D38" s="125"/>
      <c r="E38" s="126"/>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124"/>
      <c r="D39" s="125"/>
      <c r="E39" s="126"/>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124"/>
      <c r="D40" s="125"/>
      <c r="E40" s="126"/>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124"/>
      <c r="D41" s="125"/>
      <c r="E41" s="126"/>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124"/>
      <c r="D42" s="125"/>
      <c r="E42" s="126"/>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124"/>
      <c r="D43" s="125"/>
      <c r="E43" s="126"/>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124"/>
      <c r="D44" s="125"/>
      <c r="E44" s="126"/>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135" t="s">
        <v>74</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C41:E41"/>
    <mergeCell ref="C42:E42"/>
    <mergeCell ref="C43:E43"/>
    <mergeCell ref="C44:E44"/>
    <mergeCell ref="C45:AA45"/>
    <mergeCell ref="I19:I21"/>
    <mergeCell ref="J19:AA19"/>
    <mergeCell ref="J20:M20"/>
    <mergeCell ref="O20:R20"/>
    <mergeCell ref="T20:W20"/>
    <mergeCell ref="Y20:Z20"/>
    <mergeCell ref="AB22:AB23"/>
    <mergeCell ref="C23:E23"/>
    <mergeCell ref="C24:E24"/>
    <mergeCell ref="C25:E25"/>
    <mergeCell ref="C37:E37"/>
    <mergeCell ref="C26:E26"/>
    <mergeCell ref="C22:E22"/>
    <mergeCell ref="C38:E38"/>
    <mergeCell ref="C39:E39"/>
    <mergeCell ref="C40:E40"/>
    <mergeCell ref="C29:E29"/>
    <mergeCell ref="C30:E30"/>
    <mergeCell ref="C31:E31"/>
    <mergeCell ref="C32:E32"/>
    <mergeCell ref="C33:E33"/>
    <mergeCell ref="C34:E34"/>
    <mergeCell ref="C35:E35"/>
    <mergeCell ref="C36:E36"/>
    <mergeCell ref="B16:AA16"/>
    <mergeCell ref="B17:E17"/>
    <mergeCell ref="F17:AB17"/>
    <mergeCell ref="B18:E18"/>
    <mergeCell ref="F18:AB18"/>
    <mergeCell ref="B19:B21"/>
    <mergeCell ref="C19:E21"/>
    <mergeCell ref="F19:F21"/>
    <mergeCell ref="G19:G21"/>
    <mergeCell ref="H19:H21"/>
    <mergeCell ref="B12:AB12"/>
    <mergeCell ref="B13:E13"/>
    <mergeCell ref="B14:E14"/>
    <mergeCell ref="B15:E15"/>
    <mergeCell ref="B9:D9"/>
    <mergeCell ref="E9:AB9"/>
    <mergeCell ref="B10:D10"/>
    <mergeCell ref="E10:AB10"/>
    <mergeCell ref="B11:D11"/>
    <mergeCell ref="E11:AB11"/>
    <mergeCell ref="F13:AC13"/>
    <mergeCell ref="F14:AC14"/>
    <mergeCell ref="F15:AC15"/>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topLeftCell="A3" zoomScale="85" zoomScaleNormal="85" zoomScaleSheetLayoutView="85" workbookViewId="0">
      <selection activeCell="B4" sqref="B4:AB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87" t="s">
        <v>87</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45" ht="26.25" customHeight="1" x14ac:dyDescent="0.2">
      <c r="B5" s="88" t="s">
        <v>76</v>
      </c>
      <c r="C5" s="89"/>
      <c r="D5" s="89"/>
      <c r="E5" s="89"/>
      <c r="F5" s="89"/>
      <c r="G5" s="89"/>
      <c r="H5" s="89"/>
      <c r="I5" s="89"/>
      <c r="J5" s="89"/>
      <c r="K5" s="89"/>
      <c r="L5" s="89"/>
      <c r="M5" s="89"/>
      <c r="N5" s="89"/>
      <c r="O5" s="89"/>
      <c r="P5" s="89"/>
      <c r="Q5" s="89"/>
      <c r="R5" s="89"/>
      <c r="S5" s="89"/>
      <c r="T5" s="89"/>
      <c r="U5" s="89"/>
      <c r="V5" s="89"/>
      <c r="W5" s="89"/>
      <c r="X5" s="89"/>
      <c r="Y5" s="89"/>
      <c r="Z5" s="89"/>
      <c r="AA5" s="89"/>
      <c r="AB5" s="90"/>
    </row>
    <row r="6" spans="1:45" ht="26.45" customHeight="1" x14ac:dyDescent="0.2">
      <c r="B6" s="88" t="s">
        <v>68</v>
      </c>
      <c r="C6" s="89"/>
      <c r="D6" s="89"/>
      <c r="E6" s="89"/>
      <c r="F6" s="89"/>
      <c r="G6" s="89"/>
      <c r="H6" s="89"/>
      <c r="I6" s="89"/>
      <c r="J6" s="89"/>
      <c r="K6" s="89"/>
      <c r="L6" s="89"/>
      <c r="M6" s="89"/>
      <c r="N6" s="89"/>
      <c r="O6" s="89"/>
      <c r="P6" s="89"/>
      <c r="Q6" s="89"/>
      <c r="R6" s="89"/>
      <c r="S6" s="89"/>
      <c r="T6" s="89"/>
      <c r="U6" s="89"/>
      <c r="V6" s="89"/>
      <c r="W6" s="89"/>
      <c r="X6" s="89"/>
      <c r="Y6" s="89"/>
      <c r="Z6" s="89"/>
      <c r="AA6" s="89"/>
      <c r="AB6" s="90"/>
    </row>
    <row r="7" spans="1:45" s="4" customFormat="1" ht="19.5" hidden="1"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c r="AJ7" s="3"/>
      <c r="AK7" s="3"/>
      <c r="AL7" s="3"/>
      <c r="AM7" s="3"/>
      <c r="AN7" s="3"/>
      <c r="AO7" s="3"/>
      <c r="AP7" s="3"/>
      <c r="AQ7" s="3"/>
      <c r="AR7" s="3"/>
      <c r="AS7" s="3"/>
    </row>
    <row r="8" spans="1:45" s="4" customFormat="1" ht="19.5" hidden="1"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6"/>
      <c r="AC8" s="3"/>
      <c r="AD8" s="3"/>
      <c r="AE8" s="3"/>
      <c r="AF8" s="3"/>
      <c r="AG8" s="3"/>
      <c r="AH8" s="3"/>
      <c r="AI8" s="3"/>
      <c r="AJ8" s="3"/>
      <c r="AK8" s="3"/>
      <c r="AL8" s="3"/>
      <c r="AM8" s="3"/>
      <c r="AN8" s="3"/>
      <c r="AO8" s="3"/>
      <c r="AP8" s="3"/>
      <c r="AQ8" s="3"/>
      <c r="AR8" s="3"/>
      <c r="AS8" s="3"/>
    </row>
    <row r="9" spans="1:45" s="3" customFormat="1" ht="32.25" hidden="1"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45" s="3" customFormat="1" ht="147" hidden="1"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45" ht="29.25" hidden="1"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4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C12" s="2"/>
      <c r="AD12" s="2"/>
      <c r="AE12" s="2"/>
      <c r="AF12" s="2"/>
      <c r="AG12" s="2"/>
      <c r="AH12" s="2"/>
      <c r="AI12" s="2"/>
      <c r="AJ12" s="2"/>
      <c r="AK12" s="2"/>
      <c r="AL12" s="2"/>
      <c r="AM12" s="2"/>
      <c r="AN12" s="2"/>
      <c r="AO12" s="2"/>
      <c r="AP12" s="2"/>
      <c r="AQ12" s="2"/>
      <c r="AR12" s="2"/>
      <c r="AS12" s="2"/>
    </row>
    <row r="13" spans="1:4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2"/>
    </row>
    <row r="14" spans="1:45" s="9" customFormat="1" ht="36.75" customHeight="1" x14ac:dyDescent="0.2">
      <c r="B14" s="140" t="s">
        <v>29</v>
      </c>
      <c r="C14" s="140"/>
      <c r="D14" s="140"/>
      <c r="E14" s="140"/>
      <c r="F14" s="84" t="s">
        <v>77</v>
      </c>
      <c r="G14" s="85"/>
      <c r="H14" s="85"/>
      <c r="I14" s="85"/>
      <c r="J14" s="85"/>
      <c r="K14" s="85"/>
      <c r="L14" s="85"/>
      <c r="M14" s="85"/>
      <c r="N14" s="85"/>
      <c r="O14" s="85"/>
      <c r="P14" s="85"/>
      <c r="Q14" s="85"/>
      <c r="R14" s="85"/>
      <c r="S14" s="85"/>
      <c r="T14" s="85"/>
      <c r="U14" s="85"/>
      <c r="V14" s="85"/>
      <c r="W14" s="85"/>
      <c r="X14" s="85"/>
      <c r="Y14" s="85"/>
      <c r="Z14" s="85"/>
      <c r="AA14" s="85"/>
      <c r="AB14" s="85"/>
      <c r="AC14" s="67"/>
    </row>
    <row r="15" spans="1:4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5"/>
    </row>
    <row r="16" spans="1:4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24"/>
    </row>
    <row r="17" spans="2:4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3"/>
    </row>
    <row r="18" spans="2:46" s="9" customFormat="1" ht="17.25" customHeight="1" x14ac:dyDescent="0.2">
      <c r="B18" s="120" t="s">
        <v>41</v>
      </c>
      <c r="C18" s="120"/>
      <c r="D18" s="120"/>
      <c r="E18" s="120"/>
      <c r="F18" s="121" t="s">
        <v>43</v>
      </c>
      <c r="G18" s="122"/>
      <c r="H18" s="122"/>
      <c r="I18" s="122"/>
      <c r="J18" s="122"/>
      <c r="K18" s="122"/>
      <c r="L18" s="122"/>
      <c r="M18" s="122"/>
      <c r="N18" s="122"/>
      <c r="O18" s="122"/>
      <c r="P18" s="122"/>
      <c r="Q18" s="122"/>
      <c r="R18" s="122"/>
      <c r="S18" s="122"/>
      <c r="T18" s="122"/>
      <c r="U18" s="122"/>
      <c r="V18" s="122"/>
      <c r="W18" s="122"/>
      <c r="X18" s="122"/>
      <c r="Y18" s="122"/>
      <c r="Z18" s="122"/>
      <c r="AA18" s="122"/>
      <c r="AB18" s="123"/>
    </row>
    <row r="19" spans="2:46" ht="19.149999999999999" customHeight="1" x14ac:dyDescent="0.2">
      <c r="B19" s="106"/>
      <c r="C19" s="109" t="s">
        <v>30</v>
      </c>
      <c r="D19" s="110"/>
      <c r="E19" s="111"/>
      <c r="F19" s="115" t="s">
        <v>31</v>
      </c>
      <c r="G19" s="117" t="s">
        <v>4</v>
      </c>
      <c r="H19" s="115" t="s">
        <v>3</v>
      </c>
      <c r="I19" s="131" t="s">
        <v>32</v>
      </c>
      <c r="J19" s="132" t="s">
        <v>85</v>
      </c>
      <c r="K19" s="132"/>
      <c r="L19" s="132"/>
      <c r="M19" s="132"/>
      <c r="N19" s="132"/>
      <c r="O19" s="132"/>
      <c r="P19" s="132"/>
      <c r="Q19" s="132"/>
      <c r="R19" s="132"/>
      <c r="S19" s="132"/>
      <c r="T19" s="132"/>
      <c r="U19" s="132"/>
      <c r="V19" s="132"/>
      <c r="W19" s="132"/>
      <c r="X19" s="132"/>
      <c r="Y19" s="132"/>
      <c r="Z19" s="132"/>
      <c r="AA19" s="132"/>
      <c r="AB19" s="28"/>
    </row>
    <row r="20" spans="2:46" ht="27" customHeight="1" x14ac:dyDescent="0.2">
      <c r="B20" s="107"/>
      <c r="C20" s="109"/>
      <c r="D20" s="110"/>
      <c r="E20" s="111"/>
      <c r="F20" s="116"/>
      <c r="G20" s="117"/>
      <c r="H20" s="116"/>
      <c r="I20" s="131"/>
      <c r="J20" s="133"/>
      <c r="K20" s="133"/>
      <c r="L20" s="133"/>
      <c r="M20" s="133"/>
      <c r="N20" s="51"/>
      <c r="O20" s="133"/>
      <c r="P20" s="133"/>
      <c r="Q20" s="133"/>
      <c r="R20" s="133"/>
      <c r="S20" s="51"/>
      <c r="T20" s="133"/>
      <c r="U20" s="133"/>
      <c r="V20" s="133"/>
      <c r="W20" s="133"/>
      <c r="X20" s="51"/>
      <c r="Y20" s="134" t="s">
        <v>5</v>
      </c>
      <c r="Z20" s="134"/>
      <c r="AA20" s="27"/>
      <c r="AB20" s="27"/>
      <c r="AC20" s="1">
        <v>31500000</v>
      </c>
      <c r="AD20" s="1">
        <f>+AC20/3</f>
        <v>10500000</v>
      </c>
    </row>
    <row r="21" spans="2:46" ht="62.45" customHeight="1" x14ac:dyDescent="0.2">
      <c r="B21" s="108"/>
      <c r="C21" s="112"/>
      <c r="D21" s="113"/>
      <c r="E21" s="114"/>
      <c r="F21" s="116"/>
      <c r="G21" s="118"/>
      <c r="H21" s="116"/>
      <c r="I21" s="115"/>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86</v>
      </c>
      <c r="AB21" s="22" t="s">
        <v>35</v>
      </c>
      <c r="AM21" s="8"/>
    </row>
    <row r="22" spans="2:46" ht="106.9" customHeight="1" x14ac:dyDescent="0.2">
      <c r="B22" s="5"/>
      <c r="C22" s="129" t="s">
        <v>20</v>
      </c>
      <c r="D22" s="130"/>
      <c r="E22" s="130"/>
      <c r="F22" s="16"/>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127" t="s">
        <v>82</v>
      </c>
      <c r="AC22" s="8">
        <v>6557</v>
      </c>
      <c r="AD22" s="31">
        <v>8149</v>
      </c>
      <c r="AE22" s="31">
        <f>AD22+AC22</f>
        <v>14706</v>
      </c>
      <c r="AF22" s="29">
        <f>AE22/2</f>
        <v>7353</v>
      </c>
      <c r="AG22" s="31">
        <f>AF22*0.03</f>
        <v>220.59</v>
      </c>
      <c r="AH22" s="33">
        <f>AG22+AF22</f>
        <v>7573.59</v>
      </c>
      <c r="AI22" s="34"/>
    </row>
    <row r="23" spans="2:46" ht="81" customHeight="1" x14ac:dyDescent="0.2">
      <c r="B23" s="5"/>
      <c r="C23" s="124"/>
      <c r="D23" s="125"/>
      <c r="E23" s="126"/>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128"/>
      <c r="AC23" s="8" t="s">
        <v>78</v>
      </c>
      <c r="AD23" s="31" t="s">
        <v>79</v>
      </c>
      <c r="AE23" s="1" t="s">
        <v>80</v>
      </c>
      <c r="AF23" s="29" t="s">
        <v>81</v>
      </c>
      <c r="AG23" s="31"/>
      <c r="AH23" s="31"/>
    </row>
    <row r="24" spans="2:46" ht="24" customHeight="1" x14ac:dyDescent="0.2">
      <c r="B24" s="5"/>
      <c r="C24" s="124"/>
      <c r="D24" s="125"/>
      <c r="E24" s="126"/>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124"/>
      <c r="D25" s="125"/>
      <c r="E25" s="126"/>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124"/>
      <c r="D26" s="125"/>
      <c r="E26" s="126"/>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customHeight="1" x14ac:dyDescent="0.2">
      <c r="B29" s="5"/>
      <c r="C29" s="124"/>
      <c r="D29" s="125"/>
      <c r="E29" s="126"/>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37"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customHeight="1" x14ac:dyDescent="0.2">
      <c r="B30" s="5"/>
      <c r="C30" s="124"/>
      <c r="D30" s="125"/>
      <c r="E30" s="126"/>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38"/>
      <c r="AC30" s="4">
        <f>0+0</f>
        <v>0</v>
      </c>
      <c r="AD30" s="64">
        <f t="shared" si="2"/>
        <v>0</v>
      </c>
      <c r="AE30" s="65">
        <f t="shared" si="3"/>
        <v>0</v>
      </c>
      <c r="AF30" s="66">
        <f t="shared" si="10"/>
        <v>0</v>
      </c>
      <c r="AG30" s="3"/>
      <c r="AH30" s="3"/>
      <c r="AI30" s="3"/>
      <c r="AJ30" s="3"/>
      <c r="AK30" s="3"/>
      <c r="AL30" s="3"/>
      <c r="AT30" s="1"/>
    </row>
    <row r="31" spans="2:46" ht="24" customHeight="1" x14ac:dyDescent="0.2">
      <c r="B31" s="5"/>
      <c r="C31" s="124"/>
      <c r="D31" s="125"/>
      <c r="E31" s="126"/>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38"/>
      <c r="AC31" s="4">
        <f>516+546</f>
        <v>1062</v>
      </c>
      <c r="AD31" s="64">
        <f t="shared" si="2"/>
        <v>531</v>
      </c>
      <c r="AE31" s="65">
        <f t="shared" si="3"/>
        <v>15.93</v>
      </c>
      <c r="AF31" s="66">
        <f t="shared" si="10"/>
        <v>546.92999999999995</v>
      </c>
      <c r="AG31" s="3"/>
      <c r="AH31" s="3"/>
      <c r="AI31" s="3"/>
      <c r="AJ31" s="3"/>
      <c r="AK31" s="3"/>
      <c r="AL31" s="3"/>
      <c r="AT31" s="1"/>
    </row>
    <row r="32" spans="2:46" ht="24" customHeight="1" x14ac:dyDescent="0.2">
      <c r="B32" s="5"/>
      <c r="C32" s="124"/>
      <c r="D32" s="125"/>
      <c r="E32" s="126"/>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38"/>
      <c r="AC32" s="4">
        <f>334+297</f>
        <v>631</v>
      </c>
      <c r="AD32" s="64">
        <f t="shared" si="2"/>
        <v>315.5</v>
      </c>
      <c r="AE32" s="65">
        <f t="shared" si="3"/>
        <v>9.4649999999999999</v>
      </c>
      <c r="AF32" s="66">
        <f t="shared" si="10"/>
        <v>324.96499999999997</v>
      </c>
      <c r="AG32" s="3"/>
      <c r="AH32" s="3"/>
      <c r="AI32" s="3"/>
      <c r="AJ32" s="3"/>
      <c r="AK32" s="3"/>
      <c r="AL32" s="3"/>
      <c r="AT32" s="1"/>
    </row>
    <row r="33" spans="2:46" ht="24" customHeight="1" x14ac:dyDescent="0.2">
      <c r="B33" s="5"/>
      <c r="C33" s="124"/>
      <c r="D33" s="125"/>
      <c r="E33" s="126"/>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38"/>
      <c r="AC33" s="4">
        <f>723+784</f>
        <v>1507</v>
      </c>
      <c r="AD33" s="64">
        <f t="shared" si="2"/>
        <v>753.5</v>
      </c>
      <c r="AE33" s="65">
        <f t="shared" si="3"/>
        <v>22.605</v>
      </c>
      <c r="AF33" s="66">
        <f t="shared" si="10"/>
        <v>776.10500000000002</v>
      </c>
      <c r="AG33" s="3"/>
      <c r="AH33" s="3"/>
      <c r="AI33" s="3"/>
      <c r="AJ33" s="3"/>
      <c r="AK33" s="3"/>
      <c r="AL33" s="3"/>
      <c r="AT33" s="1"/>
    </row>
    <row r="34" spans="2:46" ht="24" customHeight="1" x14ac:dyDescent="0.2">
      <c r="B34" s="5"/>
      <c r="C34" s="124"/>
      <c r="D34" s="125"/>
      <c r="E34" s="126"/>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38"/>
      <c r="AC34" s="4">
        <f>1217+1398</f>
        <v>2615</v>
      </c>
      <c r="AD34" s="64">
        <f t="shared" si="2"/>
        <v>1307.5</v>
      </c>
      <c r="AE34" s="65">
        <f t="shared" si="3"/>
        <v>39.225000000000001</v>
      </c>
      <c r="AF34" s="66">
        <f t="shared" si="10"/>
        <v>1346.7249999999999</v>
      </c>
      <c r="AG34" s="3"/>
      <c r="AH34" s="3"/>
      <c r="AI34" s="3"/>
      <c r="AJ34" s="3"/>
      <c r="AK34" s="3"/>
      <c r="AL34" s="3"/>
      <c r="AT34" s="1"/>
    </row>
    <row r="35" spans="2:46" ht="24" customHeight="1" x14ac:dyDescent="0.2">
      <c r="B35" s="5"/>
      <c r="C35" s="124"/>
      <c r="D35" s="125"/>
      <c r="E35" s="126"/>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39"/>
      <c r="AC35" s="4">
        <f>2951+2884</f>
        <v>5835</v>
      </c>
      <c r="AD35" s="64">
        <f t="shared" si="2"/>
        <v>2917.5</v>
      </c>
      <c r="AE35" s="65">
        <f t="shared" si="3"/>
        <v>87.524999999999991</v>
      </c>
      <c r="AF35" s="66">
        <f t="shared" si="10"/>
        <v>3005.0250000000001</v>
      </c>
      <c r="AG35" s="3"/>
      <c r="AH35" s="3"/>
      <c r="AI35" s="3"/>
      <c r="AJ35" s="3"/>
      <c r="AK35" s="3"/>
      <c r="AL35" s="3"/>
      <c r="AT35" s="1"/>
    </row>
    <row r="36" spans="2:46" ht="24" customHeight="1" x14ac:dyDescent="0.2">
      <c r="B36" s="5"/>
      <c r="C36" s="124"/>
      <c r="D36" s="125"/>
      <c r="E36" s="126"/>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customHeight="1" x14ac:dyDescent="0.2">
      <c r="B37" s="5"/>
      <c r="C37" s="124"/>
      <c r="D37" s="125"/>
      <c r="E37" s="126"/>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customHeight="1" x14ac:dyDescent="0.2">
      <c r="B38" s="5"/>
      <c r="C38" s="124"/>
      <c r="D38" s="125"/>
      <c r="E38" s="126"/>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customHeight="1" x14ac:dyDescent="0.2">
      <c r="B39" s="5"/>
      <c r="C39" s="124"/>
      <c r="D39" s="125"/>
      <c r="E39" s="126"/>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customHeight="1" x14ac:dyDescent="0.2">
      <c r="B40" s="5"/>
      <c r="C40" s="124"/>
      <c r="D40" s="125"/>
      <c r="E40" s="126"/>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customHeight="1" x14ac:dyDescent="0.2">
      <c r="B41" s="5"/>
      <c r="C41" s="124"/>
      <c r="D41" s="125"/>
      <c r="E41" s="126"/>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customHeight="1" x14ac:dyDescent="0.2">
      <c r="B42" s="5"/>
      <c r="C42" s="124"/>
      <c r="D42" s="125"/>
      <c r="E42" s="126"/>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customHeight="1" x14ac:dyDescent="0.2">
      <c r="B43" s="5"/>
      <c r="C43" s="124"/>
      <c r="D43" s="125"/>
      <c r="E43" s="126"/>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135" t="s">
        <v>84</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T20:W20"/>
    <mergeCell ref="B12:AB12"/>
    <mergeCell ref="B13:E13"/>
    <mergeCell ref="F13:AB13"/>
    <mergeCell ref="B14:E14"/>
    <mergeCell ref="F14:AB14"/>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C32:E32"/>
    <mergeCell ref="C39:E39"/>
    <mergeCell ref="C40:E40"/>
    <mergeCell ref="C41:E41"/>
    <mergeCell ref="C42:E42"/>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J46"/>
  <sheetViews>
    <sheetView showGridLines="0" view="pageBreakPreview" topLeftCell="A22"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3" width="7.28515625" style="2" customWidth="1"/>
    <col min="14" max="14" width="8.42578125" style="2" customWidth="1"/>
    <col min="15" max="15" width="16.5703125" style="50" customWidth="1"/>
    <col min="16" max="16" width="6.5703125" style="2" customWidth="1"/>
    <col min="17" max="17" width="8" style="2" customWidth="1"/>
    <col min="18" max="18" width="6.710937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89</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76</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94</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row>
    <row r="8" spans="1:35" s="4" customFormat="1" ht="19.5"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5"/>
      <c r="AC8" s="3"/>
      <c r="AD8" s="3"/>
      <c r="AE8" s="3"/>
      <c r="AF8" s="3"/>
      <c r="AG8" s="3"/>
      <c r="AH8" s="3"/>
      <c r="AI8" s="3"/>
    </row>
    <row r="9" spans="1:35" s="3" customFormat="1" ht="32.25"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35" s="3" customFormat="1" ht="174" customHeight="1" x14ac:dyDescent="0.2">
      <c r="B10" s="83" t="s">
        <v>2</v>
      </c>
      <c r="C10" s="83"/>
      <c r="D10" s="83"/>
      <c r="E10" s="141" t="s">
        <v>51</v>
      </c>
      <c r="F10" s="141"/>
      <c r="G10" s="141"/>
      <c r="H10" s="141"/>
      <c r="I10" s="141"/>
      <c r="J10" s="141"/>
      <c r="K10" s="141"/>
      <c r="L10" s="141"/>
      <c r="M10" s="141"/>
      <c r="N10" s="141"/>
      <c r="O10" s="141"/>
      <c r="P10" s="141"/>
      <c r="Q10" s="141"/>
      <c r="R10" s="141"/>
      <c r="S10" s="141"/>
      <c r="T10" s="141"/>
      <c r="U10" s="141"/>
      <c r="V10" s="141"/>
      <c r="W10" s="141"/>
      <c r="X10" s="141"/>
      <c r="Y10" s="141"/>
      <c r="Z10" s="141"/>
      <c r="AA10" s="141"/>
      <c r="AB10" s="141"/>
    </row>
    <row r="11" spans="1:35" ht="29.25"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3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2"/>
      <c r="AD12" s="2"/>
      <c r="AE12" s="2"/>
      <c r="AF12" s="2"/>
      <c r="AG12" s="2"/>
      <c r="AH12" s="2"/>
      <c r="AI12" s="2"/>
    </row>
    <row r="13" spans="1:3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35" s="9" customFormat="1" ht="36.75" customHeight="1" x14ac:dyDescent="0.2">
      <c r="B14" s="140" t="s">
        <v>29</v>
      </c>
      <c r="C14" s="140"/>
      <c r="D14" s="140"/>
      <c r="E14" s="140"/>
      <c r="F14" s="84" t="s">
        <v>77</v>
      </c>
      <c r="G14" s="85"/>
      <c r="H14" s="85"/>
      <c r="I14" s="85"/>
      <c r="J14" s="85"/>
      <c r="K14" s="85"/>
      <c r="L14" s="85"/>
      <c r="M14" s="85"/>
      <c r="N14" s="85"/>
      <c r="O14" s="85"/>
      <c r="P14" s="85"/>
      <c r="Q14" s="85"/>
      <c r="R14" s="85"/>
      <c r="S14" s="85"/>
      <c r="T14" s="85"/>
      <c r="U14" s="85"/>
      <c r="V14" s="85"/>
      <c r="W14" s="85"/>
      <c r="X14" s="85"/>
      <c r="Y14" s="85"/>
      <c r="Z14" s="85"/>
      <c r="AA14" s="85"/>
      <c r="AB14" s="85"/>
    </row>
    <row r="15" spans="1:3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3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row>
    <row r="17" spans="2:3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2"/>
    </row>
    <row r="18" spans="2:36" s="9" customFormat="1" ht="17.25" customHeight="1" x14ac:dyDescent="0.2">
      <c r="B18" s="120" t="s">
        <v>41</v>
      </c>
      <c r="C18" s="120"/>
      <c r="D18" s="120"/>
      <c r="E18" s="120"/>
      <c r="F18" s="121" t="s">
        <v>88</v>
      </c>
      <c r="G18" s="122"/>
      <c r="H18" s="122"/>
      <c r="I18" s="122"/>
      <c r="J18" s="122"/>
      <c r="K18" s="122"/>
      <c r="L18" s="122"/>
      <c r="M18" s="122"/>
      <c r="N18" s="122"/>
      <c r="O18" s="122"/>
      <c r="P18" s="122"/>
      <c r="Q18" s="122"/>
      <c r="R18" s="122"/>
      <c r="S18" s="122"/>
      <c r="T18" s="122"/>
      <c r="U18" s="122"/>
      <c r="V18" s="122"/>
      <c r="W18" s="122"/>
      <c r="X18" s="122"/>
      <c r="Y18" s="122"/>
      <c r="Z18" s="122"/>
      <c r="AA18" s="122"/>
      <c r="AB18" s="122"/>
    </row>
    <row r="19" spans="2:36" ht="19.149999999999999" customHeight="1" x14ac:dyDescent="0.2">
      <c r="B19" s="106"/>
      <c r="C19" s="109" t="s">
        <v>30</v>
      </c>
      <c r="D19" s="110"/>
      <c r="E19" s="111"/>
      <c r="F19" s="115" t="s">
        <v>31</v>
      </c>
      <c r="G19" s="117" t="s">
        <v>4</v>
      </c>
      <c r="H19" s="115" t="s">
        <v>3</v>
      </c>
      <c r="I19" s="131" t="s">
        <v>92</v>
      </c>
      <c r="J19" s="131" t="s">
        <v>32</v>
      </c>
      <c r="K19" s="132" t="s">
        <v>95</v>
      </c>
      <c r="L19" s="132"/>
      <c r="M19" s="132"/>
      <c r="N19" s="132"/>
      <c r="O19" s="132"/>
      <c r="P19" s="132"/>
      <c r="Q19" s="132"/>
      <c r="R19" s="132"/>
      <c r="S19" s="132"/>
      <c r="T19" s="132"/>
      <c r="U19" s="132"/>
      <c r="V19" s="132"/>
      <c r="W19" s="132"/>
      <c r="X19" s="132"/>
      <c r="Y19" s="132"/>
      <c r="Z19" s="132"/>
      <c r="AA19" s="132"/>
      <c r="AB19" s="132"/>
    </row>
    <row r="20" spans="2:36" ht="27" customHeight="1" x14ac:dyDescent="0.2">
      <c r="B20" s="107"/>
      <c r="C20" s="109"/>
      <c r="D20" s="110"/>
      <c r="E20" s="111"/>
      <c r="F20" s="116"/>
      <c r="G20" s="117"/>
      <c r="H20" s="116"/>
      <c r="I20" s="131"/>
      <c r="J20" s="131"/>
      <c r="K20" s="133"/>
      <c r="L20" s="133"/>
      <c r="M20" s="133"/>
      <c r="N20" s="133"/>
      <c r="O20" s="74"/>
      <c r="P20" s="133"/>
      <c r="Q20" s="133"/>
      <c r="R20" s="133"/>
      <c r="S20" s="133"/>
      <c r="T20" s="74"/>
      <c r="U20" s="133"/>
      <c r="V20" s="133"/>
      <c r="W20" s="133"/>
      <c r="X20" s="133"/>
      <c r="Y20" s="74"/>
      <c r="Z20" s="134" t="s">
        <v>5</v>
      </c>
      <c r="AA20" s="134"/>
      <c r="AB20" s="27"/>
    </row>
    <row r="21" spans="2:36" ht="48" x14ac:dyDescent="0.2">
      <c r="B21" s="108"/>
      <c r="C21" s="112"/>
      <c r="D21" s="113"/>
      <c r="E21" s="114"/>
      <c r="F21" s="116"/>
      <c r="G21" s="118"/>
      <c r="H21" s="116"/>
      <c r="I21" s="115"/>
      <c r="J21" s="115"/>
      <c r="K21" s="6" t="s">
        <v>6</v>
      </c>
      <c r="L21" s="6" t="s">
        <v>7</v>
      </c>
      <c r="M21" s="6" t="s">
        <v>8</v>
      </c>
      <c r="N21" s="6" t="s">
        <v>9</v>
      </c>
      <c r="O21" s="52" t="s">
        <v>38</v>
      </c>
      <c r="P21" s="7" t="s">
        <v>10</v>
      </c>
      <c r="Q21" s="7" t="s">
        <v>11</v>
      </c>
      <c r="R21" s="7" t="s">
        <v>12</v>
      </c>
      <c r="S21" s="7" t="s">
        <v>13</v>
      </c>
      <c r="T21" s="52" t="s">
        <v>36</v>
      </c>
      <c r="U21" s="77" t="s">
        <v>14</v>
      </c>
      <c r="V21" s="77" t="s">
        <v>15</v>
      </c>
      <c r="W21" s="77" t="s">
        <v>16</v>
      </c>
      <c r="X21" s="77" t="s">
        <v>17</v>
      </c>
      <c r="Y21" s="52" t="s">
        <v>37</v>
      </c>
      <c r="Z21" s="23" t="s">
        <v>33</v>
      </c>
      <c r="AA21" s="23" t="s">
        <v>34</v>
      </c>
      <c r="AB21" s="23" t="s">
        <v>86</v>
      </c>
      <c r="AC21" s="8"/>
    </row>
    <row r="22" spans="2:36" x14ac:dyDescent="0.2">
      <c r="B22" s="5"/>
      <c r="C22" s="129" t="s">
        <v>20</v>
      </c>
      <c r="D22" s="130"/>
      <c r="E22" s="130"/>
      <c r="F22" s="16"/>
      <c r="G22" s="11"/>
      <c r="H22" s="10" t="s">
        <v>18</v>
      </c>
      <c r="I22" s="18">
        <v>90888</v>
      </c>
      <c r="J22" s="18">
        <f>SUM(J24:J26)</f>
        <v>131604</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c r="T22" s="53">
        <f>SUM(P22:S22)</f>
        <v>46072</v>
      </c>
      <c r="U22" s="18"/>
      <c r="V22" s="18"/>
      <c r="W22" s="18"/>
      <c r="X22" s="18"/>
      <c r="Y22" s="53">
        <f>SUM(U22:X22)</f>
        <v>0</v>
      </c>
      <c r="Z22" s="15">
        <f>SUM(O22+T22+Y22)</f>
        <v>109038</v>
      </c>
      <c r="AA22" s="26">
        <f>SUM(Z22/J22)</f>
        <v>0.82853104768852015</v>
      </c>
      <c r="AB22" s="82">
        <v>42912820</v>
      </c>
    </row>
    <row r="23" spans="2:36" ht="76.5" x14ac:dyDescent="0.2">
      <c r="B23" s="5"/>
      <c r="C23" s="124"/>
      <c r="D23" s="125"/>
      <c r="E23" s="126"/>
      <c r="F23" s="16" t="s">
        <v>21</v>
      </c>
      <c r="G23" s="11"/>
      <c r="H23" s="12" t="s">
        <v>18</v>
      </c>
      <c r="I23" s="18">
        <v>90888</v>
      </c>
      <c r="J23" s="18">
        <f>SUM(J24:J26)</f>
        <v>131604</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c r="T23" s="53">
        <f>SUM(P23:S23)</f>
        <v>46072</v>
      </c>
      <c r="U23" s="15"/>
      <c r="V23" s="15"/>
      <c r="W23" s="15"/>
      <c r="X23" s="15"/>
      <c r="Y23" s="53">
        <f>SUM(U23:X23)</f>
        <v>0</v>
      </c>
      <c r="Z23" s="15">
        <f>SUM(O23+T23+Y23)</f>
        <v>109038</v>
      </c>
      <c r="AA23" s="26">
        <f t="shared" ref="AA23:AA26" si="0">SUM(Z23/J23)</f>
        <v>0.82853104768852015</v>
      </c>
      <c r="AB23" s="82">
        <f>+AB22</f>
        <v>42912820</v>
      </c>
    </row>
    <row r="24" spans="2:36" ht="38.25" x14ac:dyDescent="0.2">
      <c r="B24" s="5"/>
      <c r="C24" s="124"/>
      <c r="D24" s="125"/>
      <c r="E24" s="126"/>
      <c r="F24" s="21"/>
      <c r="G24" s="17" t="s">
        <v>90</v>
      </c>
      <c r="H24" s="12" t="s">
        <v>18</v>
      </c>
      <c r="I24" s="18">
        <v>9216</v>
      </c>
      <c r="J24" s="18">
        <v>13344</v>
      </c>
      <c r="K24" s="15">
        <f>932+1347</f>
        <v>2279</v>
      </c>
      <c r="L24" s="15">
        <f>648+1022</f>
        <v>1670</v>
      </c>
      <c r="M24" s="15">
        <f>792+1346</f>
        <v>2138</v>
      </c>
      <c r="N24" s="15">
        <f>757+1085</f>
        <v>1842</v>
      </c>
      <c r="O24" s="53">
        <f>SUM(K24:N24)</f>
        <v>7929</v>
      </c>
      <c r="P24" s="15">
        <f>968+1445</f>
        <v>2413</v>
      </c>
      <c r="Q24" s="15">
        <f>758+1212</f>
        <v>1970</v>
      </c>
      <c r="R24" s="15">
        <f>906+1293</f>
        <v>2199</v>
      </c>
      <c r="S24" s="15"/>
      <c r="T24" s="53">
        <f>SUM(P24:S24)</f>
        <v>6582</v>
      </c>
      <c r="U24" s="15"/>
      <c r="V24" s="15"/>
      <c r="W24" s="15"/>
      <c r="X24" s="15"/>
      <c r="Y24" s="53">
        <f>SUM(U24:X24)</f>
        <v>0</v>
      </c>
      <c r="Z24" s="15">
        <f>Y24+T24+O24</f>
        <v>14511</v>
      </c>
      <c r="AA24" s="26">
        <f t="shared" si="0"/>
        <v>1.0874550359712229</v>
      </c>
      <c r="AB24" s="13"/>
    </row>
    <row r="25" spans="2:36" ht="25.5" x14ac:dyDescent="0.2">
      <c r="B25" s="5"/>
      <c r="C25" s="124"/>
      <c r="D25" s="125"/>
      <c r="E25" s="126"/>
      <c r="F25" s="21"/>
      <c r="G25" s="17" t="s">
        <v>23</v>
      </c>
      <c r="H25" s="12" t="s">
        <v>18</v>
      </c>
      <c r="I25" s="18">
        <v>28488</v>
      </c>
      <c r="J25" s="18">
        <v>41250</v>
      </c>
      <c r="K25" s="15">
        <v>2438</v>
      </c>
      <c r="L25" s="15">
        <v>3047</v>
      </c>
      <c r="M25" s="15">
        <v>3271</v>
      </c>
      <c r="N25" s="15">
        <v>2038</v>
      </c>
      <c r="O25" s="53">
        <f t="shared" ref="O25:O26" si="1">SUM(K25:N25)</f>
        <v>10794</v>
      </c>
      <c r="P25" s="15">
        <v>2765</v>
      </c>
      <c r="Q25" s="15">
        <v>2426</v>
      </c>
      <c r="R25" s="15">
        <v>2247</v>
      </c>
      <c r="S25" s="15"/>
      <c r="T25" s="53">
        <f t="shared" ref="T25:T26" si="2">SUM(P25:S25)</f>
        <v>7438</v>
      </c>
      <c r="U25" s="15"/>
      <c r="V25" s="15"/>
      <c r="W25" s="15"/>
      <c r="X25" s="15"/>
      <c r="Y25" s="53">
        <f t="shared" ref="Y25:Y26" si="3">SUM(U25:X25)</f>
        <v>0</v>
      </c>
      <c r="Z25" s="15">
        <f t="shared" ref="Z25:Z26" si="4">Y25+T25+O25</f>
        <v>18232</v>
      </c>
      <c r="AA25" s="26">
        <f t="shared" si="0"/>
        <v>0.44198787878787876</v>
      </c>
      <c r="AB25" s="13"/>
    </row>
    <row r="26" spans="2:36" ht="39" thickBot="1" x14ac:dyDescent="0.25">
      <c r="B26" s="5"/>
      <c r="C26" s="124"/>
      <c r="D26" s="125"/>
      <c r="E26" s="126"/>
      <c r="F26" s="21"/>
      <c r="G26" s="75" t="s">
        <v>91</v>
      </c>
      <c r="H26" s="12" t="s">
        <v>18</v>
      </c>
      <c r="I26" s="76">
        <v>53184</v>
      </c>
      <c r="J26" s="18">
        <v>77010</v>
      </c>
      <c r="K26" s="15">
        <f>4707+5915</f>
        <v>10622</v>
      </c>
      <c r="L26" s="15">
        <f>5220+6553</f>
        <v>11773</v>
      </c>
      <c r="M26" s="15">
        <f>5639+7249</f>
        <v>12888</v>
      </c>
      <c r="N26" s="15">
        <f>3976+4984</f>
        <v>8960</v>
      </c>
      <c r="O26" s="53">
        <f t="shared" si="1"/>
        <v>44243</v>
      </c>
      <c r="P26" s="15">
        <f>5220+6602</f>
        <v>11822</v>
      </c>
      <c r="Q26" s="15">
        <f>4584+5858</f>
        <v>10442</v>
      </c>
      <c r="R26" s="15">
        <f>4335+5453</f>
        <v>9788</v>
      </c>
      <c r="S26" s="15"/>
      <c r="T26" s="53">
        <f t="shared" si="2"/>
        <v>32052</v>
      </c>
      <c r="U26" s="15"/>
      <c r="V26" s="15"/>
      <c r="W26" s="15"/>
      <c r="X26" s="15"/>
      <c r="Y26" s="53">
        <f t="shared" si="3"/>
        <v>0</v>
      </c>
      <c r="Z26" s="15">
        <f t="shared" si="4"/>
        <v>76295</v>
      </c>
      <c r="AA26" s="26">
        <f t="shared" si="0"/>
        <v>0.99071549149461113</v>
      </c>
      <c r="AB26" s="13"/>
    </row>
    <row r="27" spans="2:36" ht="15.75" hidden="1" thickTop="1" x14ac:dyDescent="0.2">
      <c r="B27" s="5"/>
      <c r="C27" s="71"/>
      <c r="D27" s="72"/>
      <c r="E27" s="73"/>
      <c r="F27" s="21"/>
      <c r="G27" s="17"/>
      <c r="H27" s="12"/>
      <c r="I27" s="18"/>
      <c r="J27" s="18"/>
      <c r="K27" s="15"/>
      <c r="L27" s="15"/>
      <c r="M27" s="15"/>
      <c r="N27" s="15"/>
      <c r="O27" s="53"/>
      <c r="P27" s="15"/>
      <c r="Q27" s="15"/>
      <c r="R27" s="15"/>
      <c r="S27" s="15"/>
      <c r="T27" s="53"/>
      <c r="U27" s="15"/>
      <c r="V27" s="15"/>
      <c r="W27" s="15"/>
      <c r="X27" s="15"/>
      <c r="Y27" s="53"/>
      <c r="Z27" s="15"/>
      <c r="AA27" s="26"/>
      <c r="AB27" s="13"/>
    </row>
    <row r="28" spans="2:36" ht="15" hidden="1" x14ac:dyDescent="0.2">
      <c r="B28" s="5"/>
      <c r="C28" s="71"/>
      <c r="D28" s="72"/>
      <c r="E28" s="73"/>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hidden="1" x14ac:dyDescent="0.2">
      <c r="B29" s="5"/>
      <c r="C29" s="124"/>
      <c r="D29" s="125"/>
      <c r="E29" s="126"/>
      <c r="F29" s="21"/>
      <c r="G29" s="41" t="s">
        <v>54</v>
      </c>
      <c r="H29" s="12" t="s">
        <v>19</v>
      </c>
      <c r="I29" s="42">
        <v>6</v>
      </c>
      <c r="J29" s="42">
        <f>I29</f>
        <v>6</v>
      </c>
      <c r="K29" s="42">
        <v>0</v>
      </c>
      <c r="L29" s="42">
        <v>1</v>
      </c>
      <c r="M29" s="42">
        <v>1</v>
      </c>
      <c r="N29" s="42">
        <v>3</v>
      </c>
      <c r="O29" s="53">
        <f>SUM(K29:N29)</f>
        <v>5</v>
      </c>
      <c r="P29" s="42">
        <v>1</v>
      </c>
      <c r="Q29" s="42">
        <v>1</v>
      </c>
      <c r="R29" s="42" t="s">
        <v>98</v>
      </c>
      <c r="S29" s="42"/>
      <c r="T29" s="53">
        <f t="shared" ref="T29:T30" si="5">SUM(P29:S29)</f>
        <v>2</v>
      </c>
      <c r="U29" s="42"/>
      <c r="V29" s="42"/>
      <c r="W29" s="42"/>
      <c r="X29" s="42"/>
      <c r="Y29" s="53">
        <f t="shared" ref="Y29:Y30" si="6">SUM(U29:X29)</f>
        <v>0</v>
      </c>
      <c r="Z29" s="15">
        <f t="shared" ref="Z29:Z43" si="7">SUM(O29+T29+Y29)</f>
        <v>7</v>
      </c>
      <c r="AA29" s="26">
        <f>SUM(Z29/J29)</f>
        <v>1.1666666666666667</v>
      </c>
      <c r="AB29" s="13"/>
      <c r="AJ29" s="1"/>
    </row>
    <row r="30" spans="2:36" ht="25.5" hidden="1" x14ac:dyDescent="0.2">
      <c r="B30" s="5"/>
      <c r="C30" s="124"/>
      <c r="D30" s="125"/>
      <c r="E30" s="126"/>
      <c r="F30" s="21"/>
      <c r="G30" s="41" t="s">
        <v>25</v>
      </c>
      <c r="H30" s="12" t="s">
        <v>19</v>
      </c>
      <c r="I30" s="42">
        <v>6</v>
      </c>
      <c r="J30" s="42">
        <f t="shared" ref="J30:J44" si="8">I30</f>
        <v>6</v>
      </c>
      <c r="K30" s="42">
        <v>0</v>
      </c>
      <c r="L30" s="42">
        <v>0</v>
      </c>
      <c r="M30" s="42">
        <v>0</v>
      </c>
      <c r="N30" s="42">
        <v>0</v>
      </c>
      <c r="O30" s="53">
        <f t="shared" ref="O30" si="9">SUM(K30:N30)</f>
        <v>0</v>
      </c>
      <c r="P30" s="42">
        <v>0</v>
      </c>
      <c r="Q30" s="42">
        <v>0</v>
      </c>
      <c r="R30" s="42">
        <v>0</v>
      </c>
      <c r="S30" s="42"/>
      <c r="T30" s="53">
        <f t="shared" si="5"/>
        <v>0</v>
      </c>
      <c r="U30" s="42"/>
      <c r="V30" s="42"/>
      <c r="W30" s="42"/>
      <c r="X30" s="42"/>
      <c r="Y30" s="53">
        <f t="shared" si="6"/>
        <v>0</v>
      </c>
      <c r="Z30" s="15">
        <f t="shared" si="7"/>
        <v>0</v>
      </c>
      <c r="AA30" s="26">
        <f t="shared" ref="AA30:AA44" si="10">SUM(Z30/J30)</f>
        <v>0</v>
      </c>
      <c r="AB30" s="13"/>
      <c r="AJ30" s="1"/>
    </row>
    <row r="31" spans="2:36" ht="25.5" hidden="1" x14ac:dyDescent="0.2">
      <c r="B31" s="5"/>
      <c r="C31" s="124"/>
      <c r="D31" s="125"/>
      <c r="E31" s="126"/>
      <c r="F31" s="21"/>
      <c r="G31" s="41" t="s">
        <v>55</v>
      </c>
      <c r="H31" s="12" t="s">
        <v>19</v>
      </c>
      <c r="I31" s="42">
        <v>6564</v>
      </c>
      <c r="J31" s="42">
        <f t="shared" si="8"/>
        <v>6564</v>
      </c>
      <c r="K31" s="42">
        <v>565</v>
      </c>
      <c r="L31" s="42">
        <v>556</v>
      </c>
      <c r="M31" s="42">
        <v>731</v>
      </c>
      <c r="N31" s="42">
        <v>437</v>
      </c>
      <c r="O31" s="53">
        <f>K31+L31+M31+N31</f>
        <v>2289</v>
      </c>
      <c r="P31" s="42">
        <v>732</v>
      </c>
      <c r="Q31" s="42">
        <v>625</v>
      </c>
      <c r="R31" s="42">
        <v>561</v>
      </c>
      <c r="S31" s="42"/>
      <c r="T31" s="53">
        <f>P31+Q31+R31+S31</f>
        <v>1918</v>
      </c>
      <c r="U31" s="42"/>
      <c r="V31" s="42"/>
      <c r="W31" s="42"/>
      <c r="X31" s="42"/>
      <c r="Y31" s="53">
        <f>U31+V31+W31+X31</f>
        <v>0</v>
      </c>
      <c r="Z31" s="15">
        <f t="shared" si="7"/>
        <v>4207</v>
      </c>
      <c r="AA31" s="26">
        <f t="shared" si="10"/>
        <v>0.64092017062766604</v>
      </c>
      <c r="AB31" s="13"/>
      <c r="AJ31" s="1"/>
    </row>
    <row r="32" spans="2:36" ht="15" hidden="1" x14ac:dyDescent="0.2">
      <c r="B32" s="5"/>
      <c r="C32" s="124"/>
      <c r="D32" s="125"/>
      <c r="E32" s="126"/>
      <c r="F32" s="21"/>
      <c r="G32" s="41" t="s">
        <v>56</v>
      </c>
      <c r="H32" s="12" t="s">
        <v>19</v>
      </c>
      <c r="I32" s="42">
        <v>3900</v>
      </c>
      <c r="J32" s="42">
        <f t="shared" si="8"/>
        <v>3900</v>
      </c>
      <c r="K32" s="42">
        <v>333</v>
      </c>
      <c r="L32" s="42">
        <v>355</v>
      </c>
      <c r="M32" s="42">
        <v>468</v>
      </c>
      <c r="N32" s="42">
        <v>296</v>
      </c>
      <c r="O32" s="53">
        <f t="shared" ref="O32:O44" si="11">K32+L32+M32+N32</f>
        <v>1452</v>
      </c>
      <c r="P32" s="42">
        <v>388</v>
      </c>
      <c r="Q32" s="42">
        <v>388</v>
      </c>
      <c r="R32" s="42">
        <v>355</v>
      </c>
      <c r="S32" s="42"/>
      <c r="T32" s="53">
        <f t="shared" ref="T32:T44" si="12">P32+Q32+R32+S32</f>
        <v>1131</v>
      </c>
      <c r="U32" s="42"/>
      <c r="V32" s="42"/>
      <c r="W32" s="42"/>
      <c r="X32" s="42"/>
      <c r="Y32" s="53">
        <f t="shared" ref="Y32:Y44" si="13">U32+V32+W32+X32</f>
        <v>0</v>
      </c>
      <c r="Z32" s="15">
        <f t="shared" si="7"/>
        <v>2583</v>
      </c>
      <c r="AA32" s="26">
        <f t="shared" si="10"/>
        <v>0.66230769230769226</v>
      </c>
      <c r="AB32" s="13"/>
      <c r="AJ32" s="1"/>
    </row>
    <row r="33" spans="2:36" ht="25.5" hidden="1" x14ac:dyDescent="0.2">
      <c r="B33" s="5"/>
      <c r="C33" s="124"/>
      <c r="D33" s="125"/>
      <c r="E33" s="126"/>
      <c r="F33" s="21"/>
      <c r="G33" s="41" t="s">
        <v>57</v>
      </c>
      <c r="H33" s="12" t="s">
        <v>19</v>
      </c>
      <c r="I33" s="42">
        <v>9312</v>
      </c>
      <c r="J33" s="42">
        <f t="shared" si="8"/>
        <v>9312</v>
      </c>
      <c r="K33" s="42">
        <v>776</v>
      </c>
      <c r="L33" s="42">
        <v>599</v>
      </c>
      <c r="M33" s="42">
        <v>847</v>
      </c>
      <c r="N33" s="42">
        <v>557</v>
      </c>
      <c r="O33" s="53">
        <f t="shared" si="11"/>
        <v>2779</v>
      </c>
      <c r="P33" s="42">
        <v>860</v>
      </c>
      <c r="Q33" s="42">
        <v>754</v>
      </c>
      <c r="R33" s="42">
        <v>684</v>
      </c>
      <c r="S33" s="42"/>
      <c r="T33" s="53">
        <f t="shared" si="12"/>
        <v>2298</v>
      </c>
      <c r="U33" s="42"/>
      <c r="V33" s="42"/>
      <c r="W33" s="42"/>
      <c r="X33" s="42"/>
      <c r="Y33" s="53">
        <f t="shared" si="13"/>
        <v>0</v>
      </c>
      <c r="Z33" s="15">
        <f t="shared" si="7"/>
        <v>5077</v>
      </c>
      <c r="AA33" s="26">
        <f t="shared" si="10"/>
        <v>0.54521048109965631</v>
      </c>
      <c r="AB33" s="13"/>
      <c r="AJ33" s="1"/>
    </row>
    <row r="34" spans="2:36" ht="25.5" hidden="1" x14ac:dyDescent="0.2">
      <c r="B34" s="5"/>
      <c r="C34" s="124"/>
      <c r="D34" s="125"/>
      <c r="E34" s="126"/>
      <c r="F34" s="21"/>
      <c r="G34" s="41" t="s">
        <v>58</v>
      </c>
      <c r="H34" s="12" t="s">
        <v>19</v>
      </c>
      <c r="I34" s="42">
        <v>16164</v>
      </c>
      <c r="J34" s="42">
        <f t="shared" si="8"/>
        <v>16164</v>
      </c>
      <c r="K34" s="42">
        <v>1312</v>
      </c>
      <c r="L34" s="42">
        <v>1486</v>
      </c>
      <c r="M34" s="42">
        <v>1741</v>
      </c>
      <c r="N34" s="42">
        <v>1118</v>
      </c>
      <c r="O34" s="53">
        <f t="shared" si="11"/>
        <v>5657</v>
      </c>
      <c r="P34" s="42">
        <v>1508</v>
      </c>
      <c r="Q34" s="42">
        <v>1371</v>
      </c>
      <c r="R34" s="42">
        <v>1254</v>
      </c>
      <c r="S34" s="42"/>
      <c r="T34" s="53">
        <f t="shared" si="12"/>
        <v>4133</v>
      </c>
      <c r="U34" s="42"/>
      <c r="V34" s="42"/>
      <c r="W34" s="42"/>
      <c r="X34" s="42"/>
      <c r="Y34" s="53">
        <f t="shared" si="13"/>
        <v>0</v>
      </c>
      <c r="Z34" s="15">
        <f t="shared" si="7"/>
        <v>9790</v>
      </c>
      <c r="AA34" s="26">
        <f t="shared" si="10"/>
        <v>0.60566691413016582</v>
      </c>
      <c r="AB34" s="13"/>
      <c r="AJ34" s="1"/>
    </row>
    <row r="35" spans="2:36" ht="25.5" hidden="1" x14ac:dyDescent="0.2">
      <c r="B35" s="5"/>
      <c r="C35" s="124"/>
      <c r="D35" s="125"/>
      <c r="E35" s="126"/>
      <c r="F35" s="21"/>
      <c r="G35" s="41" t="s">
        <v>59</v>
      </c>
      <c r="H35" s="12" t="s">
        <v>19</v>
      </c>
      <c r="I35" s="42">
        <v>36060</v>
      </c>
      <c r="J35" s="42">
        <f t="shared" si="8"/>
        <v>36060</v>
      </c>
      <c r="K35" s="42">
        <v>3352</v>
      </c>
      <c r="L35" s="42">
        <v>3158</v>
      </c>
      <c r="M35" s="42">
        <v>3719</v>
      </c>
      <c r="N35" s="42">
        <v>2668</v>
      </c>
      <c r="O35" s="53">
        <f t="shared" si="11"/>
        <v>12897</v>
      </c>
      <c r="P35" s="42">
        <v>3747</v>
      </c>
      <c r="Q35" s="42">
        <v>3294</v>
      </c>
      <c r="R35" s="42">
        <v>3107</v>
      </c>
      <c r="S35" s="42"/>
      <c r="T35" s="53">
        <f t="shared" si="12"/>
        <v>10148</v>
      </c>
      <c r="U35" s="42"/>
      <c r="V35" s="42"/>
      <c r="W35" s="42"/>
      <c r="X35" s="42"/>
      <c r="Y35" s="53">
        <f t="shared" si="13"/>
        <v>0</v>
      </c>
      <c r="Z35" s="15">
        <f t="shared" si="7"/>
        <v>23045</v>
      </c>
      <c r="AA35" s="26">
        <f t="shared" si="10"/>
        <v>0.63907376594564613</v>
      </c>
      <c r="AB35" s="13"/>
      <c r="AJ35" s="1"/>
    </row>
    <row r="36" spans="2:36" ht="25.5" hidden="1" x14ac:dyDescent="0.2">
      <c r="B36" s="5"/>
      <c r="C36" s="124"/>
      <c r="D36" s="125"/>
      <c r="E36" s="126"/>
      <c r="F36" s="21"/>
      <c r="G36" s="41" t="s">
        <v>60</v>
      </c>
      <c r="H36" s="12" t="s">
        <v>19</v>
      </c>
      <c r="I36" s="42">
        <v>6444</v>
      </c>
      <c r="J36" s="42">
        <f t="shared" si="8"/>
        <v>6444</v>
      </c>
      <c r="K36" s="42">
        <v>422</v>
      </c>
      <c r="L36" s="42">
        <v>550</v>
      </c>
      <c r="M36" s="42">
        <v>672</v>
      </c>
      <c r="N36" s="42">
        <v>445</v>
      </c>
      <c r="O36" s="53">
        <f t="shared" si="11"/>
        <v>2089</v>
      </c>
      <c r="P36" s="42">
        <v>548</v>
      </c>
      <c r="Q36" s="42">
        <v>538</v>
      </c>
      <c r="R36" s="42">
        <v>505</v>
      </c>
      <c r="S36" s="42"/>
      <c r="T36" s="53">
        <f t="shared" si="12"/>
        <v>1591</v>
      </c>
      <c r="U36" s="42"/>
      <c r="V36" s="42"/>
      <c r="W36" s="42"/>
      <c r="X36" s="42"/>
      <c r="Y36" s="53">
        <f t="shared" si="13"/>
        <v>0</v>
      </c>
      <c r="Z36" s="15">
        <f t="shared" si="7"/>
        <v>3680</v>
      </c>
      <c r="AA36" s="26">
        <f t="shared" si="10"/>
        <v>0.57107386716325259</v>
      </c>
      <c r="AB36" s="13"/>
      <c r="AJ36" s="1"/>
    </row>
    <row r="37" spans="2:36" ht="15" hidden="1" x14ac:dyDescent="0.2">
      <c r="B37" s="5"/>
      <c r="C37" s="124"/>
      <c r="D37" s="125"/>
      <c r="E37" s="126"/>
      <c r="F37" s="21"/>
      <c r="G37" s="41" t="s">
        <v>61</v>
      </c>
      <c r="H37" s="12" t="s">
        <v>19</v>
      </c>
      <c r="I37" s="42">
        <v>3936</v>
      </c>
      <c r="J37" s="42">
        <f t="shared" si="8"/>
        <v>3936</v>
      </c>
      <c r="K37" s="42">
        <v>511</v>
      </c>
      <c r="L37" s="42">
        <v>475</v>
      </c>
      <c r="M37" s="42">
        <v>451</v>
      </c>
      <c r="N37" s="42">
        <v>242</v>
      </c>
      <c r="O37" s="53">
        <f t="shared" si="11"/>
        <v>1679</v>
      </c>
      <c r="P37" s="42">
        <v>461</v>
      </c>
      <c r="Q37" s="42">
        <v>410</v>
      </c>
      <c r="R37" s="42">
        <v>383</v>
      </c>
      <c r="S37" s="42"/>
      <c r="T37" s="53">
        <f t="shared" si="12"/>
        <v>1254</v>
      </c>
      <c r="U37" s="42"/>
      <c r="V37" s="42"/>
      <c r="W37" s="42"/>
      <c r="X37" s="42"/>
      <c r="Y37" s="53">
        <f t="shared" si="13"/>
        <v>0</v>
      </c>
      <c r="Z37" s="15">
        <f t="shared" si="7"/>
        <v>2933</v>
      </c>
      <c r="AA37" s="26">
        <f t="shared" si="10"/>
        <v>0.74517276422764223</v>
      </c>
      <c r="AB37" s="13"/>
      <c r="AJ37" s="1"/>
    </row>
    <row r="38" spans="2:36" ht="25.5" hidden="1" x14ac:dyDescent="0.2">
      <c r="B38" s="5"/>
      <c r="C38" s="124"/>
      <c r="D38" s="125"/>
      <c r="E38" s="126"/>
      <c r="F38" s="21"/>
      <c r="G38" s="41" t="s">
        <v>62</v>
      </c>
      <c r="H38" s="12" t="s">
        <v>19</v>
      </c>
      <c r="I38" s="42">
        <v>24984</v>
      </c>
      <c r="J38" s="42">
        <f t="shared" si="8"/>
        <v>24984</v>
      </c>
      <c r="K38" s="42">
        <v>2810</v>
      </c>
      <c r="L38" s="42">
        <v>2406</v>
      </c>
      <c r="M38" s="42">
        <v>2780</v>
      </c>
      <c r="N38" s="42">
        <v>1892</v>
      </c>
      <c r="O38" s="53">
        <f t="shared" si="11"/>
        <v>9888</v>
      </c>
      <c r="P38" s="42">
        <v>2644</v>
      </c>
      <c r="Q38" s="42">
        <v>2346</v>
      </c>
      <c r="R38" s="42">
        <v>2059</v>
      </c>
      <c r="S38" s="42"/>
      <c r="T38" s="53">
        <f t="shared" si="12"/>
        <v>7049</v>
      </c>
      <c r="U38" s="42"/>
      <c r="V38" s="42"/>
      <c r="W38" s="42"/>
      <c r="X38" s="42"/>
      <c r="Y38" s="53">
        <f t="shared" si="13"/>
        <v>0</v>
      </c>
      <c r="Z38" s="15">
        <f t="shared" si="7"/>
        <v>16937</v>
      </c>
      <c r="AA38" s="26">
        <f t="shared" si="10"/>
        <v>0.67791386487351901</v>
      </c>
      <c r="AB38" s="13"/>
      <c r="AJ38" s="1"/>
    </row>
    <row r="39" spans="2:36" ht="15" hidden="1" x14ac:dyDescent="0.2">
      <c r="B39" s="5"/>
      <c r="C39" s="124"/>
      <c r="D39" s="125"/>
      <c r="E39" s="126"/>
      <c r="F39" s="21"/>
      <c r="G39" s="41" t="s">
        <v>63</v>
      </c>
      <c r="H39" s="12" t="s">
        <v>19</v>
      </c>
      <c r="I39" s="42">
        <v>1872</v>
      </c>
      <c r="J39" s="42">
        <f t="shared" si="8"/>
        <v>1872</v>
      </c>
      <c r="K39" s="42">
        <v>100</v>
      </c>
      <c r="L39" s="42">
        <v>111</v>
      </c>
      <c r="M39" s="42">
        <v>194</v>
      </c>
      <c r="N39" s="42">
        <v>131</v>
      </c>
      <c r="O39" s="53">
        <f t="shared" si="11"/>
        <v>536</v>
      </c>
      <c r="P39" s="42">
        <v>168</v>
      </c>
      <c r="Q39" s="42">
        <v>139</v>
      </c>
      <c r="R39" s="42">
        <v>134</v>
      </c>
      <c r="S39" s="42"/>
      <c r="T39" s="53">
        <f t="shared" si="12"/>
        <v>441</v>
      </c>
      <c r="U39" s="42"/>
      <c r="V39" s="42"/>
      <c r="W39" s="42"/>
      <c r="X39" s="42"/>
      <c r="Y39" s="53">
        <f t="shared" si="13"/>
        <v>0</v>
      </c>
      <c r="Z39" s="15">
        <f t="shared" si="7"/>
        <v>977</v>
      </c>
      <c r="AA39" s="26">
        <f t="shared" si="10"/>
        <v>0.52190170940170943</v>
      </c>
      <c r="AB39" s="13"/>
      <c r="AJ39" s="1"/>
    </row>
    <row r="40" spans="2:36" ht="15" hidden="1" x14ac:dyDescent="0.2">
      <c r="B40" s="5"/>
      <c r="C40" s="124"/>
      <c r="D40" s="125"/>
      <c r="E40" s="126"/>
      <c r="F40" s="21"/>
      <c r="G40" s="41" t="s">
        <v>26</v>
      </c>
      <c r="H40" s="12" t="s">
        <v>19</v>
      </c>
      <c r="I40" s="42">
        <v>252</v>
      </c>
      <c r="J40" s="42">
        <f t="shared" si="8"/>
        <v>252</v>
      </c>
      <c r="K40" s="42">
        <v>21</v>
      </c>
      <c r="L40" s="42">
        <v>12</v>
      </c>
      <c r="M40" s="42">
        <v>10</v>
      </c>
      <c r="N40" s="42">
        <v>4</v>
      </c>
      <c r="O40" s="53">
        <f t="shared" si="11"/>
        <v>47</v>
      </c>
      <c r="P40" s="42">
        <v>15</v>
      </c>
      <c r="Q40" s="42">
        <v>6</v>
      </c>
      <c r="R40" s="42">
        <v>9</v>
      </c>
      <c r="S40" s="42"/>
      <c r="T40" s="53">
        <f t="shared" si="12"/>
        <v>30</v>
      </c>
      <c r="U40" s="42"/>
      <c r="V40" s="42"/>
      <c r="W40" s="42"/>
      <c r="X40" s="42"/>
      <c r="Y40" s="53">
        <f t="shared" si="13"/>
        <v>0</v>
      </c>
      <c r="Z40" s="15">
        <f t="shared" si="7"/>
        <v>77</v>
      </c>
      <c r="AA40" s="26">
        <f t="shared" si="10"/>
        <v>0.30555555555555558</v>
      </c>
      <c r="AB40" s="13"/>
      <c r="AJ40" s="1"/>
    </row>
    <row r="41" spans="2:36" ht="15" hidden="1" x14ac:dyDescent="0.2">
      <c r="B41" s="5"/>
      <c r="C41" s="124"/>
      <c r="D41" s="125"/>
      <c r="E41" s="126"/>
      <c r="F41" s="21"/>
      <c r="G41" s="17" t="s">
        <v>64</v>
      </c>
      <c r="H41" s="12" t="s">
        <v>19</v>
      </c>
      <c r="I41" s="42">
        <v>113760</v>
      </c>
      <c r="J41" s="42">
        <f t="shared" si="8"/>
        <v>113760</v>
      </c>
      <c r="K41" s="42">
        <v>9213</v>
      </c>
      <c r="L41" s="42">
        <v>8833</v>
      </c>
      <c r="M41" s="42">
        <v>9882</v>
      </c>
      <c r="N41" s="42">
        <v>7079</v>
      </c>
      <c r="O41" s="53">
        <f t="shared" si="11"/>
        <v>35007</v>
      </c>
      <c r="P41" s="42">
        <v>9390</v>
      </c>
      <c r="Q41" s="42">
        <v>8651</v>
      </c>
      <c r="R41" s="42">
        <v>7882</v>
      </c>
      <c r="S41" s="42"/>
      <c r="T41" s="53">
        <f t="shared" si="12"/>
        <v>25923</v>
      </c>
      <c r="U41" s="42"/>
      <c r="V41" s="42"/>
      <c r="W41" s="42"/>
      <c r="X41" s="42"/>
      <c r="Y41" s="53">
        <f t="shared" si="13"/>
        <v>0</v>
      </c>
      <c r="Z41" s="15">
        <f t="shared" si="7"/>
        <v>60930</v>
      </c>
      <c r="AA41" s="26">
        <f t="shared" si="10"/>
        <v>0.53560126582278478</v>
      </c>
      <c r="AB41" s="13"/>
      <c r="AJ41" s="1"/>
    </row>
    <row r="42" spans="2:36" ht="15" hidden="1" x14ac:dyDescent="0.2">
      <c r="B42" s="5"/>
      <c r="C42" s="124"/>
      <c r="D42" s="125"/>
      <c r="E42" s="126"/>
      <c r="F42" s="21"/>
      <c r="G42" s="45" t="s">
        <v>65</v>
      </c>
      <c r="H42" s="12" t="s">
        <v>66</v>
      </c>
      <c r="I42" s="42">
        <v>35592</v>
      </c>
      <c r="J42" s="42">
        <f t="shared" si="8"/>
        <v>35592</v>
      </c>
      <c r="K42" s="42">
        <v>2924</v>
      </c>
      <c r="L42" s="42">
        <v>2932</v>
      </c>
      <c r="M42" s="42">
        <v>3668</v>
      </c>
      <c r="N42" s="42">
        <v>2591</v>
      </c>
      <c r="O42" s="53">
        <f t="shared" si="11"/>
        <v>12115</v>
      </c>
      <c r="P42" s="42">
        <v>3323</v>
      </c>
      <c r="Q42" s="42">
        <v>2960</v>
      </c>
      <c r="R42" s="42">
        <v>2909</v>
      </c>
      <c r="S42" s="42"/>
      <c r="T42" s="53">
        <f t="shared" si="12"/>
        <v>9192</v>
      </c>
      <c r="U42" s="42"/>
      <c r="V42" s="42"/>
      <c r="W42" s="42"/>
      <c r="X42" s="42"/>
      <c r="Y42" s="53">
        <f t="shared" si="13"/>
        <v>0</v>
      </c>
      <c r="Z42" s="15">
        <f t="shared" si="7"/>
        <v>21307</v>
      </c>
      <c r="AA42" s="26">
        <f t="shared" si="10"/>
        <v>0.5986457630928298</v>
      </c>
      <c r="AB42" s="13"/>
      <c r="AJ42" s="1"/>
    </row>
    <row r="43" spans="2:36" ht="25.5" hidden="1" x14ac:dyDescent="0.2">
      <c r="B43" s="5"/>
      <c r="C43" s="124"/>
      <c r="D43" s="125"/>
      <c r="E43" s="126"/>
      <c r="F43" s="21"/>
      <c r="G43" s="45" t="s">
        <v>67</v>
      </c>
      <c r="H43" s="12" t="s">
        <v>19</v>
      </c>
      <c r="I43" s="42">
        <v>48</v>
      </c>
      <c r="J43" s="42">
        <f t="shared" si="8"/>
        <v>48</v>
      </c>
      <c r="K43" s="42">
        <v>2</v>
      </c>
      <c r="L43" s="42">
        <v>4</v>
      </c>
      <c r="M43" s="42">
        <v>7</v>
      </c>
      <c r="N43" s="42">
        <v>2</v>
      </c>
      <c r="O43" s="53">
        <f t="shared" si="11"/>
        <v>15</v>
      </c>
      <c r="P43" s="42">
        <v>8</v>
      </c>
      <c r="Q43" s="42">
        <v>4</v>
      </c>
      <c r="R43" s="42">
        <v>4</v>
      </c>
      <c r="S43" s="42"/>
      <c r="T43" s="53">
        <f t="shared" si="12"/>
        <v>16</v>
      </c>
      <c r="U43" s="42"/>
      <c r="V43" s="42"/>
      <c r="W43" s="42"/>
      <c r="X43" s="42"/>
      <c r="Y43" s="53">
        <f t="shared" si="13"/>
        <v>0</v>
      </c>
      <c r="Z43" s="15">
        <f t="shared" si="7"/>
        <v>31</v>
      </c>
      <c r="AA43" s="26">
        <f t="shared" si="10"/>
        <v>0.64583333333333337</v>
      </c>
      <c r="AB43" s="13"/>
      <c r="AJ43" s="1"/>
    </row>
    <row r="44" spans="2:36" ht="38.25" hidden="1" x14ac:dyDescent="0.2">
      <c r="B44" s="46"/>
      <c r="C44" s="71"/>
      <c r="D44" s="72"/>
      <c r="E44" s="73"/>
      <c r="F44" s="21"/>
      <c r="G44" s="47" t="s">
        <v>69</v>
      </c>
      <c r="H44" s="48" t="s">
        <v>66</v>
      </c>
      <c r="I44" s="42">
        <v>34740</v>
      </c>
      <c r="J44" s="42">
        <f t="shared" si="8"/>
        <v>34740</v>
      </c>
      <c r="K44" s="49">
        <v>0</v>
      </c>
      <c r="L44" s="49">
        <v>2855</v>
      </c>
      <c r="M44" s="49">
        <v>3598</v>
      </c>
      <c r="N44" s="49">
        <v>2602</v>
      </c>
      <c r="O44" s="53">
        <f t="shared" si="11"/>
        <v>9055</v>
      </c>
      <c r="P44" s="49">
        <v>3283</v>
      </c>
      <c r="Q44" s="49">
        <v>2968</v>
      </c>
      <c r="R44" s="49">
        <v>2749</v>
      </c>
      <c r="S44" s="49"/>
      <c r="T44" s="53">
        <f t="shared" si="12"/>
        <v>9000</v>
      </c>
      <c r="U44" s="49"/>
      <c r="V44" s="49"/>
      <c r="W44" s="49"/>
      <c r="X44" s="49"/>
      <c r="Y44" s="53">
        <f t="shared" si="13"/>
        <v>0</v>
      </c>
      <c r="Z44" s="15">
        <f t="shared" ref="Z44" si="14">SUM(O44+T44+Y44)</f>
        <v>18055</v>
      </c>
      <c r="AA44" s="26">
        <f t="shared" si="10"/>
        <v>0.51971790443293031</v>
      </c>
      <c r="AB44" s="13"/>
      <c r="AJ44" s="1"/>
    </row>
    <row r="45" spans="2:36" ht="19.5" thickTop="1" x14ac:dyDescent="0.3">
      <c r="B45" s="25"/>
      <c r="C45" s="135" t="s">
        <v>93</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2"/>
      <c r="AD45" s="2"/>
      <c r="AE45" s="2"/>
      <c r="AF45" s="2"/>
      <c r="AG45" s="2"/>
      <c r="AH45" s="2"/>
      <c r="AI45" s="2"/>
    </row>
    <row r="46" spans="2:36" x14ac:dyDescent="0.2">
      <c r="AB46" s="19"/>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K19:AB19"/>
    <mergeCell ref="K20:N20"/>
    <mergeCell ref="P20:S20"/>
    <mergeCell ref="U20:X20"/>
    <mergeCell ref="Z20:AA20"/>
    <mergeCell ref="C36:E36"/>
    <mergeCell ref="C37:E37"/>
    <mergeCell ref="C22:E22"/>
    <mergeCell ref="J19:J21"/>
    <mergeCell ref="I19:I21"/>
    <mergeCell ref="C31:E31"/>
    <mergeCell ref="C32:E32"/>
    <mergeCell ref="C33:E33"/>
    <mergeCell ref="C34:E34"/>
    <mergeCell ref="C35:E35"/>
    <mergeCell ref="C23:E23"/>
    <mergeCell ref="C24:E24"/>
    <mergeCell ref="C25:E25"/>
    <mergeCell ref="C29:E29"/>
    <mergeCell ref="C30:E30"/>
    <mergeCell ref="C26:E26"/>
    <mergeCell ref="C38:E38"/>
    <mergeCell ref="C39:E39"/>
    <mergeCell ref="C40:E40"/>
    <mergeCell ref="C41:E41"/>
    <mergeCell ref="C45:AB45"/>
    <mergeCell ref="C42:E42"/>
    <mergeCell ref="C43:E4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46"/>
  <sheetViews>
    <sheetView showGridLines="0" tabSelected="1" view="pageBreakPreview"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89</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76</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96</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row>
    <row r="8" spans="1:35" s="4" customFormat="1" ht="19.5"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5"/>
      <c r="AC8" s="3"/>
      <c r="AD8" s="3"/>
      <c r="AE8" s="3"/>
      <c r="AF8" s="3"/>
      <c r="AG8" s="3"/>
      <c r="AH8" s="3"/>
      <c r="AI8" s="3"/>
    </row>
    <row r="9" spans="1:35" s="3" customFormat="1" ht="32.25"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35" s="3" customFormat="1" ht="147"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35" ht="29.25"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3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2"/>
      <c r="AD12" s="2"/>
      <c r="AE12" s="2"/>
      <c r="AF12" s="2"/>
      <c r="AG12" s="2"/>
      <c r="AH12" s="2"/>
      <c r="AI12" s="2"/>
    </row>
    <row r="13" spans="1:3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35" s="9" customFormat="1" ht="36.75" customHeight="1" x14ac:dyDescent="0.2">
      <c r="B14" s="140" t="s">
        <v>29</v>
      </c>
      <c r="C14" s="140"/>
      <c r="D14" s="140"/>
      <c r="E14" s="140"/>
      <c r="F14" s="84" t="s">
        <v>77</v>
      </c>
      <c r="G14" s="85"/>
      <c r="H14" s="85"/>
      <c r="I14" s="85"/>
      <c r="J14" s="85"/>
      <c r="K14" s="85"/>
      <c r="L14" s="85"/>
      <c r="M14" s="85"/>
      <c r="N14" s="85"/>
      <c r="O14" s="85"/>
      <c r="P14" s="85"/>
      <c r="Q14" s="85"/>
      <c r="R14" s="85"/>
      <c r="S14" s="85"/>
      <c r="T14" s="85"/>
      <c r="U14" s="85"/>
      <c r="V14" s="85"/>
      <c r="W14" s="85"/>
      <c r="X14" s="85"/>
      <c r="Y14" s="85"/>
      <c r="Z14" s="85"/>
      <c r="AA14" s="85"/>
      <c r="AB14" s="85"/>
    </row>
    <row r="15" spans="1:3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3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row>
    <row r="17" spans="2:3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2"/>
    </row>
    <row r="18" spans="2:36" s="9" customFormat="1" ht="17.25" customHeight="1" x14ac:dyDescent="0.2">
      <c r="B18" s="120" t="s">
        <v>41</v>
      </c>
      <c r="C18" s="120"/>
      <c r="D18" s="120"/>
      <c r="E18" s="120"/>
      <c r="F18" s="121" t="s">
        <v>88</v>
      </c>
      <c r="G18" s="122"/>
      <c r="H18" s="122"/>
      <c r="I18" s="122"/>
      <c r="J18" s="122"/>
      <c r="K18" s="122"/>
      <c r="L18" s="122"/>
      <c r="M18" s="122"/>
      <c r="N18" s="122"/>
      <c r="O18" s="122"/>
      <c r="P18" s="122"/>
      <c r="Q18" s="122"/>
      <c r="R18" s="122"/>
      <c r="S18" s="122"/>
      <c r="T18" s="122"/>
      <c r="U18" s="122"/>
      <c r="V18" s="122"/>
      <c r="W18" s="122"/>
      <c r="X18" s="122"/>
      <c r="Y18" s="122"/>
      <c r="Z18" s="122"/>
      <c r="AA18" s="122"/>
      <c r="AB18" s="122"/>
    </row>
    <row r="19" spans="2:36" ht="19.149999999999999" customHeight="1" x14ac:dyDescent="0.2">
      <c r="B19" s="106"/>
      <c r="C19" s="109" t="s">
        <v>30</v>
      </c>
      <c r="D19" s="110"/>
      <c r="E19" s="111"/>
      <c r="F19" s="115" t="s">
        <v>31</v>
      </c>
      <c r="G19" s="117" t="s">
        <v>4</v>
      </c>
      <c r="H19" s="115" t="s">
        <v>3</v>
      </c>
      <c r="I19" s="131" t="s">
        <v>92</v>
      </c>
      <c r="J19" s="131" t="s">
        <v>32</v>
      </c>
      <c r="K19" s="132" t="s">
        <v>97</v>
      </c>
      <c r="L19" s="132"/>
      <c r="M19" s="132"/>
      <c r="N19" s="132"/>
      <c r="O19" s="132"/>
      <c r="P19" s="132"/>
      <c r="Q19" s="132"/>
      <c r="R19" s="132"/>
      <c r="S19" s="132"/>
      <c r="T19" s="132"/>
      <c r="U19" s="132"/>
      <c r="V19" s="132"/>
      <c r="W19" s="132"/>
      <c r="X19" s="132"/>
      <c r="Y19" s="132"/>
      <c r="Z19" s="132"/>
      <c r="AA19" s="132"/>
      <c r="AB19" s="132"/>
    </row>
    <row r="20" spans="2:36" ht="27" customHeight="1" x14ac:dyDescent="0.2">
      <c r="B20" s="107"/>
      <c r="C20" s="109"/>
      <c r="D20" s="110"/>
      <c r="E20" s="111"/>
      <c r="F20" s="116"/>
      <c r="G20" s="117"/>
      <c r="H20" s="116"/>
      <c r="I20" s="131"/>
      <c r="J20" s="131"/>
      <c r="K20" s="133"/>
      <c r="L20" s="133"/>
      <c r="M20" s="133"/>
      <c r="N20" s="133"/>
      <c r="O20" s="81"/>
      <c r="P20" s="133"/>
      <c r="Q20" s="133"/>
      <c r="R20" s="133"/>
      <c r="S20" s="133"/>
      <c r="T20" s="81"/>
      <c r="U20" s="133"/>
      <c r="V20" s="133"/>
      <c r="W20" s="133"/>
      <c r="X20" s="133"/>
      <c r="Y20" s="81"/>
      <c r="Z20" s="134" t="s">
        <v>5</v>
      </c>
      <c r="AA20" s="134"/>
      <c r="AB20" s="27"/>
    </row>
    <row r="21" spans="2:36" ht="48" x14ac:dyDescent="0.2">
      <c r="B21" s="108"/>
      <c r="C21" s="112"/>
      <c r="D21" s="113"/>
      <c r="E21" s="114"/>
      <c r="F21" s="116"/>
      <c r="G21" s="118"/>
      <c r="H21" s="116"/>
      <c r="I21" s="115"/>
      <c r="J21" s="115"/>
      <c r="K21" s="6" t="s">
        <v>6</v>
      </c>
      <c r="L21" s="6" t="s">
        <v>7</v>
      </c>
      <c r="M21" s="6" t="s">
        <v>8</v>
      </c>
      <c r="N21" s="6" t="s">
        <v>9</v>
      </c>
      <c r="O21" s="52" t="s">
        <v>38</v>
      </c>
      <c r="P21" s="7" t="s">
        <v>10</v>
      </c>
      <c r="Q21" s="7" t="s">
        <v>11</v>
      </c>
      <c r="R21" s="7" t="s">
        <v>12</v>
      </c>
      <c r="S21" s="7" t="s">
        <v>13</v>
      </c>
      <c r="T21" s="52" t="s">
        <v>36</v>
      </c>
      <c r="U21" s="77" t="s">
        <v>14</v>
      </c>
      <c r="V21" s="77" t="s">
        <v>15</v>
      </c>
      <c r="W21" s="77" t="s">
        <v>16</v>
      </c>
      <c r="X21" s="77" t="s">
        <v>17</v>
      </c>
      <c r="Y21" s="52" t="s">
        <v>37</v>
      </c>
      <c r="Z21" s="23" t="s">
        <v>33</v>
      </c>
      <c r="AA21" s="23" t="s">
        <v>34</v>
      </c>
      <c r="AB21" s="23" t="s">
        <v>86</v>
      </c>
      <c r="AC21" s="8"/>
    </row>
    <row r="22" spans="2:36" x14ac:dyDescent="0.2">
      <c r="B22" s="5"/>
      <c r="C22" s="129" t="s">
        <v>20</v>
      </c>
      <c r="D22" s="130"/>
      <c r="E22" s="130"/>
      <c r="F22" s="16"/>
      <c r="G22" s="11"/>
      <c r="H22" s="10" t="s">
        <v>18</v>
      </c>
      <c r="I22" s="18">
        <v>90888</v>
      </c>
      <c r="J22" s="18">
        <f>SUM(J24:J26)</f>
        <v>131604</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c r="T22" s="53">
        <f>SUM(P22:S22)</f>
        <v>46072</v>
      </c>
      <c r="U22" s="18"/>
      <c r="V22" s="18"/>
      <c r="W22" s="18"/>
      <c r="X22" s="18"/>
      <c r="Y22" s="53">
        <f>SUM(U22:X22)</f>
        <v>0</v>
      </c>
      <c r="Z22" s="15">
        <f>SUM(O22+T22+Y22)</f>
        <v>109038</v>
      </c>
      <c r="AA22" s="26">
        <f>SUM(Z22/J22)</f>
        <v>0.82853104768852015</v>
      </c>
      <c r="AB22" s="82">
        <v>42912820</v>
      </c>
    </row>
    <row r="23" spans="2:36" ht="76.5" x14ac:dyDescent="0.2">
      <c r="B23" s="5"/>
      <c r="C23" s="124"/>
      <c r="D23" s="125"/>
      <c r="E23" s="126"/>
      <c r="F23" s="16" t="s">
        <v>21</v>
      </c>
      <c r="G23" s="11"/>
      <c r="H23" s="12" t="s">
        <v>18</v>
      </c>
      <c r="I23" s="18">
        <v>90888</v>
      </c>
      <c r="J23" s="18">
        <f>SUM(J24:J26)</f>
        <v>131604</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c r="T23" s="53">
        <f>SUM(P23:S23)</f>
        <v>46072</v>
      </c>
      <c r="U23" s="15"/>
      <c r="V23" s="15"/>
      <c r="W23" s="15"/>
      <c r="X23" s="15"/>
      <c r="Y23" s="53">
        <f>SUM(U23:X23)</f>
        <v>0</v>
      </c>
      <c r="Z23" s="15">
        <f>SUM(O23+T23+Y23)</f>
        <v>109038</v>
      </c>
      <c r="AA23" s="26">
        <f t="shared" ref="AA23:AA26" si="0">SUM(Z23/J23)</f>
        <v>0.82853104768852015</v>
      </c>
      <c r="AB23" s="82">
        <f>+AB22</f>
        <v>42912820</v>
      </c>
    </row>
    <row r="24" spans="2:36" ht="38.25" x14ac:dyDescent="0.2">
      <c r="B24" s="5"/>
      <c r="C24" s="124"/>
      <c r="D24" s="125"/>
      <c r="E24" s="126"/>
      <c r="F24" s="21"/>
      <c r="G24" s="17" t="s">
        <v>90</v>
      </c>
      <c r="H24" s="12" t="s">
        <v>18</v>
      </c>
      <c r="I24" s="18">
        <v>9216</v>
      </c>
      <c r="J24" s="18">
        <v>13344</v>
      </c>
      <c r="K24" s="15">
        <f>932+1347</f>
        <v>2279</v>
      </c>
      <c r="L24" s="15">
        <f>648+1022</f>
        <v>1670</v>
      </c>
      <c r="M24" s="15">
        <f>792+1346</f>
        <v>2138</v>
      </c>
      <c r="N24" s="15">
        <f>757+1085</f>
        <v>1842</v>
      </c>
      <c r="O24" s="53">
        <f>SUM(K24:N24)</f>
        <v>7929</v>
      </c>
      <c r="P24" s="15">
        <f>968+1445</f>
        <v>2413</v>
      </c>
      <c r="Q24" s="15">
        <f>758+1212</f>
        <v>1970</v>
      </c>
      <c r="R24" s="15">
        <f>906+1293</f>
        <v>2199</v>
      </c>
      <c r="S24" s="15"/>
      <c r="T24" s="53">
        <f>SUM(P24:S24)</f>
        <v>6582</v>
      </c>
      <c r="U24" s="15"/>
      <c r="V24" s="15"/>
      <c r="W24" s="15"/>
      <c r="X24" s="15"/>
      <c r="Y24" s="53">
        <f>SUM(U24:X24)</f>
        <v>0</v>
      </c>
      <c r="Z24" s="15">
        <f>Y24+T24+O24</f>
        <v>14511</v>
      </c>
      <c r="AA24" s="26">
        <f t="shared" si="0"/>
        <v>1.0874550359712229</v>
      </c>
      <c r="AB24" s="13"/>
    </row>
    <row r="25" spans="2:36" ht="25.5" x14ac:dyDescent="0.2">
      <c r="B25" s="5"/>
      <c r="C25" s="124"/>
      <c r="D25" s="125"/>
      <c r="E25" s="126"/>
      <c r="F25" s="21"/>
      <c r="G25" s="17" t="s">
        <v>23</v>
      </c>
      <c r="H25" s="12" t="s">
        <v>18</v>
      </c>
      <c r="I25" s="18">
        <v>28488</v>
      </c>
      <c r="J25" s="18">
        <v>41250</v>
      </c>
      <c r="K25" s="15">
        <v>2438</v>
      </c>
      <c r="L25" s="15">
        <v>3047</v>
      </c>
      <c r="M25" s="15">
        <v>3271</v>
      </c>
      <c r="N25" s="15">
        <v>2038</v>
      </c>
      <c r="O25" s="53">
        <f t="shared" ref="O25:O26" si="1">SUM(K25:N25)</f>
        <v>10794</v>
      </c>
      <c r="P25" s="15">
        <v>2765</v>
      </c>
      <c r="Q25" s="15">
        <v>2426</v>
      </c>
      <c r="R25" s="15">
        <v>2247</v>
      </c>
      <c r="S25" s="15"/>
      <c r="T25" s="53">
        <f t="shared" ref="T25:T26" si="2">SUM(P25:S25)</f>
        <v>7438</v>
      </c>
      <c r="U25" s="15"/>
      <c r="V25" s="15"/>
      <c r="W25" s="15"/>
      <c r="X25" s="15"/>
      <c r="Y25" s="53">
        <f t="shared" ref="Y25:Y26" si="3">SUM(U25:X25)</f>
        <v>0</v>
      </c>
      <c r="Z25" s="15">
        <f t="shared" ref="Z25:Z26" si="4">Y25+T25+O25</f>
        <v>18232</v>
      </c>
      <c r="AA25" s="26">
        <f t="shared" si="0"/>
        <v>0.44198787878787876</v>
      </c>
      <c r="AB25" s="13"/>
    </row>
    <row r="26" spans="2:36" ht="39" thickBot="1" x14ac:dyDescent="0.25">
      <c r="B26" s="5"/>
      <c r="C26" s="124"/>
      <c r="D26" s="125"/>
      <c r="E26" s="126"/>
      <c r="F26" s="21"/>
      <c r="G26" s="75" t="s">
        <v>91</v>
      </c>
      <c r="H26" s="12" t="s">
        <v>18</v>
      </c>
      <c r="I26" s="76">
        <v>53184</v>
      </c>
      <c r="J26" s="18">
        <v>77010</v>
      </c>
      <c r="K26" s="15">
        <f>4707+5915</f>
        <v>10622</v>
      </c>
      <c r="L26" s="15">
        <f>5220+6553</f>
        <v>11773</v>
      </c>
      <c r="M26" s="15">
        <f>5639+7249</f>
        <v>12888</v>
      </c>
      <c r="N26" s="15">
        <f>3976+4984</f>
        <v>8960</v>
      </c>
      <c r="O26" s="53">
        <f t="shared" si="1"/>
        <v>44243</v>
      </c>
      <c r="P26" s="15">
        <f>5220+6602</f>
        <v>11822</v>
      </c>
      <c r="Q26" s="15">
        <f>4584+5858</f>
        <v>10442</v>
      </c>
      <c r="R26" s="15">
        <f>4335+5453</f>
        <v>9788</v>
      </c>
      <c r="S26" s="15"/>
      <c r="T26" s="53">
        <f t="shared" si="2"/>
        <v>32052</v>
      </c>
      <c r="U26" s="15"/>
      <c r="V26" s="15"/>
      <c r="W26" s="15"/>
      <c r="X26" s="15"/>
      <c r="Y26" s="53">
        <f t="shared" si="3"/>
        <v>0</v>
      </c>
      <c r="Z26" s="15">
        <f t="shared" si="4"/>
        <v>76295</v>
      </c>
      <c r="AA26" s="26">
        <f t="shared" si="0"/>
        <v>0.99071549149461113</v>
      </c>
      <c r="AB26" s="13"/>
    </row>
    <row r="27" spans="2:36" ht="15.75" hidden="1" thickTop="1" x14ac:dyDescent="0.2">
      <c r="B27" s="5"/>
      <c r="C27" s="78"/>
      <c r="D27" s="79"/>
      <c r="E27" s="80"/>
      <c r="F27" s="21"/>
      <c r="G27" s="17"/>
      <c r="H27" s="12"/>
      <c r="I27" s="18"/>
      <c r="J27" s="18"/>
      <c r="K27" s="15"/>
      <c r="L27" s="15"/>
      <c r="M27" s="15"/>
      <c r="N27" s="15"/>
      <c r="O27" s="53"/>
      <c r="P27" s="15"/>
      <c r="Q27" s="15"/>
      <c r="R27" s="15"/>
      <c r="S27" s="15"/>
      <c r="T27" s="53"/>
      <c r="U27" s="15"/>
      <c r="V27" s="15"/>
      <c r="W27" s="15"/>
      <c r="X27" s="15"/>
      <c r="Y27" s="53"/>
      <c r="Z27" s="15"/>
      <c r="AA27" s="26"/>
      <c r="AB27" s="13"/>
    </row>
    <row r="28" spans="2:36" ht="15" hidden="1" x14ac:dyDescent="0.2">
      <c r="B28" s="5"/>
      <c r="C28" s="78"/>
      <c r="D28" s="79"/>
      <c r="E28" s="80"/>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hidden="1" x14ac:dyDescent="0.2">
      <c r="B29" s="5"/>
      <c r="C29" s="124"/>
      <c r="D29" s="125"/>
      <c r="E29" s="126"/>
      <c r="F29" s="21"/>
      <c r="G29" s="41" t="s">
        <v>54</v>
      </c>
      <c r="H29" s="12" t="s">
        <v>19</v>
      </c>
      <c r="I29" s="42">
        <v>6</v>
      </c>
      <c r="J29" s="42">
        <f>I29</f>
        <v>6</v>
      </c>
      <c r="K29" s="42">
        <v>0</v>
      </c>
      <c r="L29" s="42">
        <v>1</v>
      </c>
      <c r="M29" s="42">
        <v>1</v>
      </c>
      <c r="N29" s="42">
        <v>3</v>
      </c>
      <c r="O29" s="53">
        <f>SUM(K29:N29)</f>
        <v>5</v>
      </c>
      <c r="P29" s="42">
        <v>1</v>
      </c>
      <c r="Q29" s="42">
        <v>1</v>
      </c>
      <c r="R29" s="42">
        <v>0</v>
      </c>
      <c r="S29" s="42"/>
      <c r="T29" s="53">
        <f t="shared" ref="T29:T30" si="5">SUM(P29:S29)</f>
        <v>2</v>
      </c>
      <c r="U29" s="42"/>
      <c r="V29" s="42"/>
      <c r="W29" s="42"/>
      <c r="X29" s="42"/>
      <c r="Y29" s="53">
        <f t="shared" ref="Y29:Y30" si="6">SUM(U29:X29)</f>
        <v>0</v>
      </c>
      <c r="Z29" s="15">
        <f t="shared" ref="Z29:Z44" si="7">SUM(O29+T29+Y29)</f>
        <v>7</v>
      </c>
      <c r="AA29" s="26">
        <f>SUM(Z29/J29)</f>
        <v>1.1666666666666667</v>
      </c>
      <c r="AB29" s="13"/>
      <c r="AJ29" s="1"/>
    </row>
    <row r="30" spans="2:36" ht="25.5" hidden="1" x14ac:dyDescent="0.2">
      <c r="B30" s="5"/>
      <c r="C30" s="124"/>
      <c r="D30" s="125"/>
      <c r="E30" s="126"/>
      <c r="F30" s="21"/>
      <c r="G30" s="41" t="s">
        <v>25</v>
      </c>
      <c r="H30" s="12" t="s">
        <v>19</v>
      </c>
      <c r="I30" s="42">
        <v>6</v>
      </c>
      <c r="J30" s="42">
        <f t="shared" ref="J30:J44" si="8">I30</f>
        <v>6</v>
      </c>
      <c r="K30" s="42">
        <v>0</v>
      </c>
      <c r="L30" s="42">
        <v>0</v>
      </c>
      <c r="M30" s="42">
        <v>0</v>
      </c>
      <c r="N30" s="42">
        <v>0</v>
      </c>
      <c r="O30" s="53">
        <f t="shared" ref="O30" si="9">SUM(K30:N30)</f>
        <v>0</v>
      </c>
      <c r="P30" s="42">
        <v>0</v>
      </c>
      <c r="Q30" s="42">
        <v>0</v>
      </c>
      <c r="R30" s="42">
        <v>0</v>
      </c>
      <c r="S30" s="42"/>
      <c r="T30" s="53">
        <f t="shared" si="5"/>
        <v>0</v>
      </c>
      <c r="U30" s="42"/>
      <c r="V30" s="42"/>
      <c r="W30" s="42"/>
      <c r="X30" s="42"/>
      <c r="Y30" s="53">
        <f t="shared" si="6"/>
        <v>0</v>
      </c>
      <c r="Z30" s="15">
        <f t="shared" si="7"/>
        <v>0</v>
      </c>
      <c r="AA30" s="26">
        <f t="shared" ref="AA30:AA44" si="10">SUM(Z30/J30)</f>
        <v>0</v>
      </c>
      <c r="AB30" s="13"/>
      <c r="AJ30" s="1"/>
    </row>
    <row r="31" spans="2:36" ht="25.5" hidden="1" x14ac:dyDescent="0.2">
      <c r="B31" s="5"/>
      <c r="C31" s="124"/>
      <c r="D31" s="125"/>
      <c r="E31" s="126"/>
      <c r="F31" s="21"/>
      <c r="G31" s="41" t="s">
        <v>55</v>
      </c>
      <c r="H31" s="12" t="s">
        <v>19</v>
      </c>
      <c r="I31" s="42">
        <v>6564</v>
      </c>
      <c r="J31" s="42">
        <f t="shared" si="8"/>
        <v>6564</v>
      </c>
      <c r="K31" s="42">
        <v>565</v>
      </c>
      <c r="L31" s="42">
        <v>556</v>
      </c>
      <c r="M31" s="42">
        <v>731</v>
      </c>
      <c r="N31" s="42">
        <v>437</v>
      </c>
      <c r="O31" s="53">
        <f>K31+L31+M31+N31</f>
        <v>2289</v>
      </c>
      <c r="P31" s="42">
        <v>732</v>
      </c>
      <c r="Q31" s="42">
        <v>625</v>
      </c>
      <c r="R31" s="42">
        <v>561</v>
      </c>
      <c r="S31" s="42"/>
      <c r="T31" s="53">
        <f>P31+Q31+R31+S31</f>
        <v>1918</v>
      </c>
      <c r="U31" s="42"/>
      <c r="V31" s="42"/>
      <c r="W31" s="42"/>
      <c r="X31" s="42"/>
      <c r="Y31" s="53">
        <f>U31+V31+W31+X31</f>
        <v>0</v>
      </c>
      <c r="Z31" s="15">
        <f t="shared" si="7"/>
        <v>4207</v>
      </c>
      <c r="AA31" s="26">
        <f t="shared" si="10"/>
        <v>0.64092017062766604</v>
      </c>
      <c r="AB31" s="13"/>
      <c r="AJ31" s="1"/>
    </row>
    <row r="32" spans="2:36" ht="15" hidden="1" x14ac:dyDescent="0.2">
      <c r="B32" s="5"/>
      <c r="C32" s="124"/>
      <c r="D32" s="125"/>
      <c r="E32" s="126"/>
      <c r="F32" s="21"/>
      <c r="G32" s="41" t="s">
        <v>56</v>
      </c>
      <c r="H32" s="12" t="s">
        <v>19</v>
      </c>
      <c r="I32" s="42">
        <v>3900</v>
      </c>
      <c r="J32" s="42">
        <f t="shared" si="8"/>
        <v>3900</v>
      </c>
      <c r="K32" s="42">
        <v>333</v>
      </c>
      <c r="L32" s="42">
        <v>355</v>
      </c>
      <c r="M32" s="42">
        <v>468</v>
      </c>
      <c r="N32" s="42">
        <v>296</v>
      </c>
      <c r="O32" s="53">
        <f t="shared" ref="O32:O44" si="11">K32+L32+M32+N32</f>
        <v>1452</v>
      </c>
      <c r="P32" s="42">
        <v>388</v>
      </c>
      <c r="Q32" s="42">
        <v>388</v>
      </c>
      <c r="R32" s="42">
        <v>355</v>
      </c>
      <c r="S32" s="42"/>
      <c r="T32" s="53">
        <f t="shared" ref="T32:T44" si="12">P32+Q32+R32+S32</f>
        <v>1131</v>
      </c>
      <c r="U32" s="42"/>
      <c r="V32" s="42"/>
      <c r="W32" s="42"/>
      <c r="X32" s="42"/>
      <c r="Y32" s="53">
        <f t="shared" ref="Y32:Y44" si="13">U32+V32+W32+X32</f>
        <v>0</v>
      </c>
      <c r="Z32" s="15">
        <f t="shared" si="7"/>
        <v>2583</v>
      </c>
      <c r="AA32" s="26">
        <f t="shared" si="10"/>
        <v>0.66230769230769226</v>
      </c>
      <c r="AB32" s="13"/>
      <c r="AJ32" s="1"/>
    </row>
    <row r="33" spans="2:36" ht="25.5" hidden="1" x14ac:dyDescent="0.2">
      <c r="B33" s="5"/>
      <c r="C33" s="124"/>
      <c r="D33" s="125"/>
      <c r="E33" s="126"/>
      <c r="F33" s="21"/>
      <c r="G33" s="41" t="s">
        <v>57</v>
      </c>
      <c r="H33" s="12" t="s">
        <v>19</v>
      </c>
      <c r="I33" s="42">
        <v>9312</v>
      </c>
      <c r="J33" s="42">
        <f t="shared" si="8"/>
        <v>9312</v>
      </c>
      <c r="K33" s="42">
        <v>776</v>
      </c>
      <c r="L33" s="42">
        <v>599</v>
      </c>
      <c r="M33" s="42">
        <v>847</v>
      </c>
      <c r="N33" s="42">
        <v>557</v>
      </c>
      <c r="O33" s="53">
        <f t="shared" si="11"/>
        <v>2779</v>
      </c>
      <c r="P33" s="42">
        <v>860</v>
      </c>
      <c r="Q33" s="42">
        <v>754</v>
      </c>
      <c r="R33" s="42">
        <v>684</v>
      </c>
      <c r="S33" s="42"/>
      <c r="T33" s="53">
        <f t="shared" si="12"/>
        <v>2298</v>
      </c>
      <c r="U33" s="42"/>
      <c r="V33" s="42"/>
      <c r="W33" s="42"/>
      <c r="X33" s="42"/>
      <c r="Y33" s="53">
        <f t="shared" si="13"/>
        <v>0</v>
      </c>
      <c r="Z33" s="15">
        <f t="shared" si="7"/>
        <v>5077</v>
      </c>
      <c r="AA33" s="26">
        <f t="shared" si="10"/>
        <v>0.54521048109965631</v>
      </c>
      <c r="AB33" s="13"/>
      <c r="AJ33" s="1"/>
    </row>
    <row r="34" spans="2:36" ht="25.5" hidden="1" x14ac:dyDescent="0.2">
      <c r="B34" s="5"/>
      <c r="C34" s="124"/>
      <c r="D34" s="125"/>
      <c r="E34" s="126"/>
      <c r="F34" s="21"/>
      <c r="G34" s="41" t="s">
        <v>58</v>
      </c>
      <c r="H34" s="12" t="s">
        <v>19</v>
      </c>
      <c r="I34" s="42">
        <v>16164</v>
      </c>
      <c r="J34" s="42">
        <f t="shared" si="8"/>
        <v>16164</v>
      </c>
      <c r="K34" s="42">
        <v>1312</v>
      </c>
      <c r="L34" s="42">
        <v>1486</v>
      </c>
      <c r="M34" s="42">
        <v>1741</v>
      </c>
      <c r="N34" s="42">
        <v>1118</v>
      </c>
      <c r="O34" s="53">
        <f t="shared" si="11"/>
        <v>5657</v>
      </c>
      <c r="P34" s="42">
        <v>1508</v>
      </c>
      <c r="Q34" s="42">
        <v>1371</v>
      </c>
      <c r="R34" s="42">
        <v>1254</v>
      </c>
      <c r="S34" s="42"/>
      <c r="T34" s="53">
        <f t="shared" si="12"/>
        <v>4133</v>
      </c>
      <c r="U34" s="42"/>
      <c r="V34" s="42"/>
      <c r="W34" s="42"/>
      <c r="X34" s="42"/>
      <c r="Y34" s="53">
        <f t="shared" si="13"/>
        <v>0</v>
      </c>
      <c r="Z34" s="15">
        <f t="shared" si="7"/>
        <v>9790</v>
      </c>
      <c r="AA34" s="26">
        <f t="shared" si="10"/>
        <v>0.60566691413016582</v>
      </c>
      <c r="AB34" s="13"/>
      <c r="AJ34" s="1"/>
    </row>
    <row r="35" spans="2:36" ht="25.5" hidden="1" x14ac:dyDescent="0.2">
      <c r="B35" s="5"/>
      <c r="C35" s="124"/>
      <c r="D35" s="125"/>
      <c r="E35" s="126"/>
      <c r="F35" s="21"/>
      <c r="G35" s="41" t="s">
        <v>59</v>
      </c>
      <c r="H35" s="12" t="s">
        <v>19</v>
      </c>
      <c r="I35" s="42">
        <v>36060</v>
      </c>
      <c r="J35" s="42">
        <f t="shared" si="8"/>
        <v>36060</v>
      </c>
      <c r="K35" s="42">
        <v>3352</v>
      </c>
      <c r="L35" s="42">
        <v>3158</v>
      </c>
      <c r="M35" s="42">
        <v>3719</v>
      </c>
      <c r="N35" s="42">
        <v>2668</v>
      </c>
      <c r="O35" s="53">
        <f t="shared" si="11"/>
        <v>12897</v>
      </c>
      <c r="P35" s="42">
        <v>3747</v>
      </c>
      <c r="Q35" s="42">
        <v>3294</v>
      </c>
      <c r="R35" s="42">
        <v>3107</v>
      </c>
      <c r="S35" s="42"/>
      <c r="T35" s="53">
        <f t="shared" si="12"/>
        <v>10148</v>
      </c>
      <c r="U35" s="42"/>
      <c r="V35" s="42"/>
      <c r="W35" s="42"/>
      <c r="X35" s="42"/>
      <c r="Y35" s="53">
        <f t="shared" si="13"/>
        <v>0</v>
      </c>
      <c r="Z35" s="15">
        <f t="shared" si="7"/>
        <v>23045</v>
      </c>
      <c r="AA35" s="26">
        <f t="shared" si="10"/>
        <v>0.63907376594564613</v>
      </c>
      <c r="AB35" s="13"/>
      <c r="AJ35" s="1"/>
    </row>
    <row r="36" spans="2:36" ht="25.5" hidden="1" x14ac:dyDescent="0.2">
      <c r="B36" s="5"/>
      <c r="C36" s="124"/>
      <c r="D36" s="125"/>
      <c r="E36" s="126"/>
      <c r="F36" s="21"/>
      <c r="G36" s="41" t="s">
        <v>60</v>
      </c>
      <c r="H36" s="12" t="s">
        <v>19</v>
      </c>
      <c r="I36" s="42">
        <v>6444</v>
      </c>
      <c r="J36" s="42">
        <f t="shared" si="8"/>
        <v>6444</v>
      </c>
      <c r="K36" s="42">
        <v>422</v>
      </c>
      <c r="L36" s="42">
        <v>550</v>
      </c>
      <c r="M36" s="42">
        <v>672</v>
      </c>
      <c r="N36" s="42">
        <v>445</v>
      </c>
      <c r="O36" s="53">
        <f t="shared" si="11"/>
        <v>2089</v>
      </c>
      <c r="P36" s="42">
        <v>548</v>
      </c>
      <c r="Q36" s="42">
        <v>538</v>
      </c>
      <c r="R36" s="42">
        <v>505</v>
      </c>
      <c r="S36" s="42"/>
      <c r="T36" s="53">
        <f t="shared" si="12"/>
        <v>1591</v>
      </c>
      <c r="U36" s="42"/>
      <c r="V36" s="42"/>
      <c r="W36" s="42"/>
      <c r="X36" s="42"/>
      <c r="Y36" s="53">
        <f t="shared" si="13"/>
        <v>0</v>
      </c>
      <c r="Z36" s="15">
        <f t="shared" si="7"/>
        <v>3680</v>
      </c>
      <c r="AA36" s="26">
        <f t="shared" si="10"/>
        <v>0.57107386716325259</v>
      </c>
      <c r="AB36" s="13"/>
      <c r="AJ36" s="1"/>
    </row>
    <row r="37" spans="2:36" ht="15" hidden="1" x14ac:dyDescent="0.2">
      <c r="B37" s="5"/>
      <c r="C37" s="124"/>
      <c r="D37" s="125"/>
      <c r="E37" s="126"/>
      <c r="F37" s="21"/>
      <c r="G37" s="41" t="s">
        <v>61</v>
      </c>
      <c r="H37" s="12" t="s">
        <v>19</v>
      </c>
      <c r="I37" s="42">
        <v>3936</v>
      </c>
      <c r="J37" s="42">
        <f t="shared" si="8"/>
        <v>3936</v>
      </c>
      <c r="K37" s="42">
        <v>511</v>
      </c>
      <c r="L37" s="42">
        <v>475</v>
      </c>
      <c r="M37" s="42">
        <v>451</v>
      </c>
      <c r="N37" s="42">
        <v>242</v>
      </c>
      <c r="O37" s="53">
        <f t="shared" si="11"/>
        <v>1679</v>
      </c>
      <c r="P37" s="42">
        <v>461</v>
      </c>
      <c r="Q37" s="42">
        <v>410</v>
      </c>
      <c r="R37" s="42">
        <v>383</v>
      </c>
      <c r="S37" s="42"/>
      <c r="T37" s="53">
        <f t="shared" si="12"/>
        <v>1254</v>
      </c>
      <c r="U37" s="42"/>
      <c r="V37" s="42"/>
      <c r="W37" s="42"/>
      <c r="X37" s="42"/>
      <c r="Y37" s="53">
        <f t="shared" si="13"/>
        <v>0</v>
      </c>
      <c r="Z37" s="15">
        <f t="shared" si="7"/>
        <v>2933</v>
      </c>
      <c r="AA37" s="26">
        <f t="shared" si="10"/>
        <v>0.74517276422764223</v>
      </c>
      <c r="AB37" s="13"/>
      <c r="AJ37" s="1"/>
    </row>
    <row r="38" spans="2:36" ht="25.5" hidden="1" x14ac:dyDescent="0.2">
      <c r="B38" s="5"/>
      <c r="C38" s="124"/>
      <c r="D38" s="125"/>
      <c r="E38" s="126"/>
      <c r="F38" s="21"/>
      <c r="G38" s="41" t="s">
        <v>62</v>
      </c>
      <c r="H38" s="12" t="s">
        <v>19</v>
      </c>
      <c r="I38" s="42">
        <v>24984</v>
      </c>
      <c r="J38" s="42">
        <f t="shared" si="8"/>
        <v>24984</v>
      </c>
      <c r="K38" s="42">
        <v>2810</v>
      </c>
      <c r="L38" s="42">
        <v>2406</v>
      </c>
      <c r="M38" s="42">
        <v>2780</v>
      </c>
      <c r="N38" s="42">
        <v>1892</v>
      </c>
      <c r="O38" s="53">
        <f t="shared" si="11"/>
        <v>9888</v>
      </c>
      <c r="P38" s="42">
        <v>2644</v>
      </c>
      <c r="Q38" s="42">
        <v>2346</v>
      </c>
      <c r="R38" s="42">
        <v>2059</v>
      </c>
      <c r="S38" s="42"/>
      <c r="T38" s="53">
        <f t="shared" si="12"/>
        <v>7049</v>
      </c>
      <c r="U38" s="42"/>
      <c r="V38" s="42"/>
      <c r="W38" s="42"/>
      <c r="X38" s="42"/>
      <c r="Y38" s="53">
        <f t="shared" si="13"/>
        <v>0</v>
      </c>
      <c r="Z38" s="15">
        <f t="shared" si="7"/>
        <v>16937</v>
      </c>
      <c r="AA38" s="26">
        <f t="shared" si="10"/>
        <v>0.67791386487351901</v>
      </c>
      <c r="AB38" s="13"/>
      <c r="AJ38" s="1"/>
    </row>
    <row r="39" spans="2:36" ht="15" hidden="1" x14ac:dyDescent="0.2">
      <c r="B39" s="5"/>
      <c r="C39" s="124"/>
      <c r="D39" s="125"/>
      <c r="E39" s="126"/>
      <c r="F39" s="21"/>
      <c r="G39" s="41" t="s">
        <v>63</v>
      </c>
      <c r="H39" s="12" t="s">
        <v>19</v>
      </c>
      <c r="I39" s="42">
        <v>1872</v>
      </c>
      <c r="J39" s="42">
        <f t="shared" si="8"/>
        <v>1872</v>
      </c>
      <c r="K39" s="42">
        <v>100</v>
      </c>
      <c r="L39" s="42">
        <v>111</v>
      </c>
      <c r="M39" s="42">
        <v>194</v>
      </c>
      <c r="N39" s="42">
        <v>131</v>
      </c>
      <c r="O39" s="53">
        <f t="shared" si="11"/>
        <v>536</v>
      </c>
      <c r="P39" s="42">
        <v>168</v>
      </c>
      <c r="Q39" s="42">
        <v>139</v>
      </c>
      <c r="R39" s="42">
        <v>134</v>
      </c>
      <c r="S39" s="42"/>
      <c r="T39" s="53">
        <f t="shared" si="12"/>
        <v>441</v>
      </c>
      <c r="U39" s="42"/>
      <c r="V39" s="42"/>
      <c r="W39" s="42"/>
      <c r="X39" s="42"/>
      <c r="Y39" s="53">
        <f t="shared" si="13"/>
        <v>0</v>
      </c>
      <c r="Z39" s="15">
        <f t="shared" si="7"/>
        <v>977</v>
      </c>
      <c r="AA39" s="26">
        <f t="shared" si="10"/>
        <v>0.52190170940170943</v>
      </c>
      <c r="AB39" s="13"/>
      <c r="AJ39" s="1"/>
    </row>
    <row r="40" spans="2:36" ht="15" hidden="1" x14ac:dyDescent="0.2">
      <c r="B40" s="5"/>
      <c r="C40" s="124"/>
      <c r="D40" s="125"/>
      <c r="E40" s="126"/>
      <c r="F40" s="21"/>
      <c r="G40" s="41" t="s">
        <v>26</v>
      </c>
      <c r="H40" s="12" t="s">
        <v>19</v>
      </c>
      <c r="I40" s="42">
        <v>252</v>
      </c>
      <c r="J40" s="42">
        <f t="shared" si="8"/>
        <v>252</v>
      </c>
      <c r="K40" s="42">
        <v>21</v>
      </c>
      <c r="L40" s="42">
        <v>12</v>
      </c>
      <c r="M40" s="42">
        <v>10</v>
      </c>
      <c r="N40" s="42">
        <v>4</v>
      </c>
      <c r="O40" s="53">
        <f t="shared" si="11"/>
        <v>47</v>
      </c>
      <c r="P40" s="42">
        <v>15</v>
      </c>
      <c r="Q40" s="42">
        <v>6</v>
      </c>
      <c r="R40" s="42">
        <v>9</v>
      </c>
      <c r="S40" s="42"/>
      <c r="T40" s="53">
        <f t="shared" si="12"/>
        <v>30</v>
      </c>
      <c r="U40" s="42"/>
      <c r="V40" s="42"/>
      <c r="W40" s="42"/>
      <c r="X40" s="42"/>
      <c r="Y40" s="53">
        <f t="shared" si="13"/>
        <v>0</v>
      </c>
      <c r="Z40" s="15">
        <f t="shared" si="7"/>
        <v>77</v>
      </c>
      <c r="AA40" s="26">
        <f t="shared" si="10"/>
        <v>0.30555555555555558</v>
      </c>
      <c r="AB40" s="13"/>
      <c r="AJ40" s="1"/>
    </row>
    <row r="41" spans="2:36" ht="15" hidden="1" x14ac:dyDescent="0.2">
      <c r="B41" s="5"/>
      <c r="C41" s="124"/>
      <c r="D41" s="125"/>
      <c r="E41" s="126"/>
      <c r="F41" s="21"/>
      <c r="G41" s="17" t="s">
        <v>64</v>
      </c>
      <c r="H41" s="12" t="s">
        <v>19</v>
      </c>
      <c r="I41" s="42">
        <v>113760</v>
      </c>
      <c r="J41" s="42">
        <f t="shared" si="8"/>
        <v>113760</v>
      </c>
      <c r="K41" s="42">
        <v>9213</v>
      </c>
      <c r="L41" s="42">
        <v>8833</v>
      </c>
      <c r="M41" s="42">
        <v>9882</v>
      </c>
      <c r="N41" s="42">
        <v>7079</v>
      </c>
      <c r="O41" s="53">
        <f t="shared" si="11"/>
        <v>35007</v>
      </c>
      <c r="P41" s="42">
        <v>9390</v>
      </c>
      <c r="Q41" s="42">
        <v>8651</v>
      </c>
      <c r="R41" s="42">
        <v>7882</v>
      </c>
      <c r="S41" s="42"/>
      <c r="T41" s="53">
        <f t="shared" si="12"/>
        <v>25923</v>
      </c>
      <c r="U41" s="42"/>
      <c r="V41" s="42"/>
      <c r="W41" s="42"/>
      <c r="X41" s="42"/>
      <c r="Y41" s="53">
        <f t="shared" si="13"/>
        <v>0</v>
      </c>
      <c r="Z41" s="15">
        <f t="shared" si="7"/>
        <v>60930</v>
      </c>
      <c r="AA41" s="26">
        <f t="shared" si="10"/>
        <v>0.53560126582278478</v>
      </c>
      <c r="AB41" s="13"/>
      <c r="AJ41" s="1"/>
    </row>
    <row r="42" spans="2:36" ht="15" hidden="1" x14ac:dyDescent="0.2">
      <c r="B42" s="5"/>
      <c r="C42" s="124"/>
      <c r="D42" s="125"/>
      <c r="E42" s="126"/>
      <c r="F42" s="21"/>
      <c r="G42" s="45" t="s">
        <v>65</v>
      </c>
      <c r="H42" s="12" t="s">
        <v>66</v>
      </c>
      <c r="I42" s="42">
        <v>35592</v>
      </c>
      <c r="J42" s="42">
        <f t="shared" si="8"/>
        <v>35592</v>
      </c>
      <c r="K42" s="42">
        <v>2924</v>
      </c>
      <c r="L42" s="42">
        <v>2932</v>
      </c>
      <c r="M42" s="42">
        <v>3668</v>
      </c>
      <c r="N42" s="42">
        <v>2591</v>
      </c>
      <c r="O42" s="53">
        <f t="shared" si="11"/>
        <v>12115</v>
      </c>
      <c r="P42" s="42">
        <v>3323</v>
      </c>
      <c r="Q42" s="42">
        <v>2960</v>
      </c>
      <c r="R42" s="42">
        <v>2909</v>
      </c>
      <c r="S42" s="42"/>
      <c r="T42" s="53">
        <f t="shared" si="12"/>
        <v>9192</v>
      </c>
      <c r="U42" s="42"/>
      <c r="V42" s="42"/>
      <c r="W42" s="42"/>
      <c r="X42" s="42"/>
      <c r="Y42" s="53">
        <f t="shared" si="13"/>
        <v>0</v>
      </c>
      <c r="Z42" s="15">
        <f t="shared" si="7"/>
        <v>21307</v>
      </c>
      <c r="AA42" s="26">
        <f t="shared" si="10"/>
        <v>0.5986457630928298</v>
      </c>
      <c r="AB42" s="13"/>
      <c r="AJ42" s="1"/>
    </row>
    <row r="43" spans="2:36" ht="25.5" hidden="1" x14ac:dyDescent="0.2">
      <c r="B43" s="5"/>
      <c r="C43" s="124"/>
      <c r="D43" s="125"/>
      <c r="E43" s="126"/>
      <c r="F43" s="21"/>
      <c r="G43" s="45" t="s">
        <v>67</v>
      </c>
      <c r="H43" s="12" t="s">
        <v>19</v>
      </c>
      <c r="I43" s="42">
        <v>48</v>
      </c>
      <c r="J43" s="42">
        <f t="shared" si="8"/>
        <v>48</v>
      </c>
      <c r="K43" s="42">
        <v>2</v>
      </c>
      <c r="L43" s="42">
        <v>4</v>
      </c>
      <c r="M43" s="42">
        <v>7</v>
      </c>
      <c r="N43" s="42">
        <v>2</v>
      </c>
      <c r="O43" s="53">
        <f t="shared" si="11"/>
        <v>15</v>
      </c>
      <c r="P43" s="42">
        <v>8</v>
      </c>
      <c r="Q43" s="42">
        <v>4</v>
      </c>
      <c r="R43" s="42">
        <v>4</v>
      </c>
      <c r="S43" s="42"/>
      <c r="T43" s="53">
        <f t="shared" si="12"/>
        <v>16</v>
      </c>
      <c r="U43" s="42"/>
      <c r="V43" s="42"/>
      <c r="W43" s="42"/>
      <c r="X43" s="42"/>
      <c r="Y43" s="53">
        <f t="shared" si="13"/>
        <v>0</v>
      </c>
      <c r="Z43" s="15">
        <f t="shared" si="7"/>
        <v>31</v>
      </c>
      <c r="AA43" s="26">
        <f t="shared" si="10"/>
        <v>0.64583333333333337</v>
      </c>
      <c r="AB43" s="13"/>
      <c r="AJ43" s="1"/>
    </row>
    <row r="44" spans="2:36" ht="38.25" hidden="1" x14ac:dyDescent="0.2">
      <c r="B44" s="46"/>
      <c r="C44" s="78"/>
      <c r="D44" s="79"/>
      <c r="E44" s="80"/>
      <c r="F44" s="21"/>
      <c r="G44" s="47" t="s">
        <v>69</v>
      </c>
      <c r="H44" s="48" t="s">
        <v>66</v>
      </c>
      <c r="I44" s="42">
        <v>34740</v>
      </c>
      <c r="J44" s="42">
        <f t="shared" si="8"/>
        <v>34740</v>
      </c>
      <c r="K44" s="49">
        <v>0</v>
      </c>
      <c r="L44" s="49">
        <v>2855</v>
      </c>
      <c r="M44" s="49">
        <v>3598</v>
      </c>
      <c r="N44" s="49">
        <v>2602</v>
      </c>
      <c r="O44" s="53">
        <f t="shared" si="11"/>
        <v>9055</v>
      </c>
      <c r="P44" s="49">
        <v>3283</v>
      </c>
      <c r="Q44" s="49">
        <v>2968</v>
      </c>
      <c r="R44" s="49">
        <v>2749</v>
      </c>
      <c r="S44" s="49"/>
      <c r="T44" s="53">
        <f t="shared" si="12"/>
        <v>9000</v>
      </c>
      <c r="U44" s="49"/>
      <c r="V44" s="49"/>
      <c r="W44" s="49"/>
      <c r="X44" s="49"/>
      <c r="Y44" s="53">
        <f t="shared" si="13"/>
        <v>0</v>
      </c>
      <c r="Z44" s="15">
        <f t="shared" si="7"/>
        <v>18055</v>
      </c>
      <c r="AA44" s="26">
        <f t="shared" si="10"/>
        <v>0.51971790443293031</v>
      </c>
      <c r="AB44" s="13"/>
      <c r="AJ44" s="1"/>
    </row>
    <row r="45" spans="2:36" ht="19.5" thickTop="1" x14ac:dyDescent="0.3">
      <c r="B45" s="25"/>
      <c r="C45" s="135" t="s">
        <v>93</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2"/>
      <c r="AD45" s="2"/>
      <c r="AE45" s="2"/>
      <c r="AF45" s="2"/>
      <c r="AG45" s="2"/>
      <c r="AH45" s="2"/>
      <c r="AI45" s="2"/>
    </row>
    <row r="46" spans="2:36" x14ac:dyDescent="0.2">
      <c r="AB46" s="19"/>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I19:I21"/>
    <mergeCell ref="J19:J21"/>
    <mergeCell ref="K19:AB19"/>
    <mergeCell ref="K20:N20"/>
    <mergeCell ref="P20:S20"/>
    <mergeCell ref="U20:X20"/>
    <mergeCell ref="Z20:AA20"/>
    <mergeCell ref="C35:E35"/>
    <mergeCell ref="C22:E22"/>
    <mergeCell ref="C23:E23"/>
    <mergeCell ref="C24:E24"/>
    <mergeCell ref="C25:E25"/>
    <mergeCell ref="C26:E26"/>
    <mergeCell ref="C29:E29"/>
    <mergeCell ref="C30:E30"/>
    <mergeCell ref="C31:E31"/>
    <mergeCell ref="C32:E32"/>
    <mergeCell ref="C33:E33"/>
    <mergeCell ref="C34:E34"/>
    <mergeCell ref="C42:E42"/>
    <mergeCell ref="C43:E43"/>
    <mergeCell ref="C45:AB45"/>
    <mergeCell ref="C36:E36"/>
    <mergeCell ref="C37:E37"/>
    <mergeCell ref="C38:E38"/>
    <mergeCell ref="C39:E39"/>
    <mergeCell ref="C40:E40"/>
    <mergeCell ref="C41:E4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2023.</vt:lpstr>
      <vt:lpstr>REPROGRAMACION</vt:lpstr>
      <vt:lpstr>EJECUCION</vt:lpstr>
      <vt:lpstr>EJECUCION!Área_de_impresión</vt:lpstr>
      <vt:lpstr>'MATRIZ 2022'!Área_de_impresión</vt:lpstr>
      <vt:lpstr>'MATRIZ 2023.'!Área_de_impresión</vt:lpstr>
      <vt:lpstr>REPROGRAMACION!Área_de_impresión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2023-08-01T16:03:06Z</cp:lastPrinted>
  <dcterms:created xsi:type="dcterms:W3CDTF">2019-01-08T14:24:40Z</dcterms:created>
  <dcterms:modified xsi:type="dcterms:W3CDTF">2023-08-01T16:04:00Z</dcterms:modified>
</cp:coreProperties>
</file>